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_000\Desktop\AlgaeOptics\git-repo\Plants_algalBiomass\"/>
    </mc:Choice>
  </mc:AlternateContent>
  <xr:revisionPtr revIDLastSave="0" documentId="13_ncr:1_{44BF15B5-4F39-408A-A9B6-129FD9C0104C}" xr6:coauthVersionLast="46" xr6:coauthVersionMax="46" xr10:uidLastSave="{00000000-0000-0000-0000-000000000000}"/>
  <bookViews>
    <workbookView xWindow="20640" yWindow="5475" windowWidth="14670" windowHeight="13455" xr2:uid="{18294B00-DF0F-46B4-A138-926ED1EA5150}"/>
  </bookViews>
  <sheets>
    <sheet name="Biomass" sheetId="1" r:id="rId1"/>
    <sheet name="Abundanc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5" l="1"/>
  <c r="H152" i="5"/>
  <c r="H151" i="5"/>
  <c r="G139" i="1"/>
  <c r="G138" i="1"/>
  <c r="G137" i="1"/>
  <c r="F139" i="1"/>
  <c r="F138" i="1"/>
  <c r="F137" i="1"/>
  <c r="M9" i="1" l="1"/>
  <c r="M10" i="1"/>
  <c r="M11" i="1"/>
  <c r="M12" i="1"/>
  <c r="M13" i="1"/>
  <c r="M14" i="1"/>
  <c r="M48" i="1"/>
  <c r="M49" i="1"/>
  <c r="M50" i="1"/>
  <c r="M51" i="1"/>
  <c r="M52" i="1"/>
  <c r="M53" i="1"/>
  <c r="M54" i="1"/>
  <c r="M55" i="1"/>
  <c r="M56" i="1"/>
  <c r="M57" i="1"/>
  <c r="M59" i="1"/>
  <c r="M60" i="1"/>
  <c r="M62" i="1"/>
  <c r="M84" i="1"/>
  <c r="M85" i="1"/>
  <c r="M86" i="1"/>
  <c r="M87" i="1"/>
  <c r="M88" i="1"/>
  <c r="M89" i="1"/>
  <c r="M90" i="1"/>
  <c r="M91" i="1"/>
  <c r="M92" i="1"/>
  <c r="S9" i="1"/>
  <c r="R9" i="1"/>
  <c r="S8" i="1"/>
  <c r="R8" i="1"/>
  <c r="S7" i="1"/>
  <c r="R7" i="1"/>
  <c r="S6" i="1"/>
  <c r="R6" i="1"/>
  <c r="S5" i="1"/>
  <c r="R5" i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3" i="5"/>
  <c r="I104" i="5" l="1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B80" i="5"/>
  <c r="B98" i="5" s="1"/>
  <c r="I79" i="5"/>
  <c r="B79" i="5"/>
  <c r="B97" i="5" s="1"/>
  <c r="I78" i="5"/>
  <c r="B78" i="5"/>
  <c r="B96" i="5" s="1"/>
  <c r="I77" i="5"/>
  <c r="I76" i="5"/>
  <c r="I75" i="5"/>
  <c r="I74" i="5"/>
  <c r="B74" i="5"/>
  <c r="B92" i="5" s="1"/>
  <c r="B104" i="5" s="1"/>
  <c r="I73" i="5"/>
  <c r="B73" i="5"/>
  <c r="B91" i="5" s="1"/>
  <c r="B103" i="5" s="1"/>
  <c r="I72" i="5"/>
  <c r="B72" i="5"/>
  <c r="B90" i="5" s="1"/>
  <c r="B102" i="5" s="1"/>
  <c r="I71" i="5"/>
  <c r="B71" i="5"/>
  <c r="B89" i="5" s="1"/>
  <c r="I70" i="5"/>
  <c r="B70" i="5"/>
  <c r="B88" i="5" s="1"/>
  <c r="I69" i="5"/>
  <c r="B69" i="5"/>
  <c r="B87" i="5" s="1"/>
  <c r="I68" i="5"/>
  <c r="B68" i="5"/>
  <c r="B83" i="5" s="1"/>
  <c r="B86" i="5" s="1"/>
  <c r="B101" i="5" s="1"/>
  <c r="I67" i="5"/>
  <c r="B67" i="5"/>
  <c r="B82" i="5" s="1"/>
  <c r="B85" i="5" s="1"/>
  <c r="B100" i="5" s="1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B48" i="5"/>
  <c r="B66" i="5" s="1"/>
  <c r="B81" i="5" s="1"/>
  <c r="B84" i="5" s="1"/>
  <c r="B99" i="5" s="1"/>
  <c r="I47" i="5"/>
  <c r="I46" i="5"/>
  <c r="I45" i="5"/>
  <c r="I44" i="5"/>
  <c r="B44" i="5"/>
  <c r="I43" i="5"/>
  <c r="B43" i="5"/>
  <c r="I42" i="5"/>
  <c r="B42" i="5"/>
  <c r="I41" i="5"/>
  <c r="B41" i="5"/>
  <c r="B59" i="5" s="1"/>
  <c r="B65" i="5" s="1"/>
  <c r="I40" i="5"/>
  <c r="B40" i="5"/>
  <c r="B58" i="5" s="1"/>
  <c r="I39" i="5"/>
  <c r="B39" i="5"/>
  <c r="B57" i="5" s="1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H14" i="5"/>
  <c r="I14" i="5" s="1"/>
  <c r="H13" i="5"/>
  <c r="I13" i="5" s="1"/>
  <c r="H12" i="5"/>
  <c r="I12" i="5" s="1"/>
  <c r="I11" i="5"/>
  <c r="I10" i="5"/>
  <c r="I9" i="5"/>
  <c r="H8" i="5"/>
  <c r="I8" i="5" s="1"/>
  <c r="H7" i="5"/>
  <c r="I7" i="5" s="1"/>
  <c r="H6" i="5"/>
  <c r="I6" i="5" s="1"/>
  <c r="I5" i="5"/>
  <c r="I4" i="5"/>
  <c r="I3" i="5"/>
  <c r="H46" i="1"/>
  <c r="B76" i="5" l="1"/>
  <c r="B94" i="5" s="1"/>
  <c r="B64" i="5"/>
  <c r="B75" i="5"/>
  <c r="B93" i="5" s="1"/>
  <c r="B63" i="5"/>
  <c r="B77" i="5"/>
  <c r="B95" i="5" s="1"/>
  <c r="H23" i="1"/>
  <c r="H22" i="1"/>
  <c r="H21" i="1"/>
  <c r="H104" i="1"/>
  <c r="H103" i="1"/>
  <c r="H102" i="1"/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32" i="1" l="1"/>
  <c r="H31" i="1"/>
  <c r="H30" i="1"/>
  <c r="H83" i="1"/>
  <c r="H82" i="1"/>
  <c r="H81" i="1"/>
  <c r="B80" i="1" l="1"/>
  <c r="B98" i="1" s="1"/>
  <c r="B79" i="1"/>
  <c r="B97" i="1" s="1"/>
  <c r="B78" i="1"/>
  <c r="B96" i="1" s="1"/>
  <c r="H80" i="1"/>
  <c r="H79" i="1"/>
  <c r="H78" i="1"/>
  <c r="H77" i="1"/>
  <c r="H76" i="1"/>
  <c r="H75" i="1"/>
  <c r="H74" i="1" l="1"/>
  <c r="H73" i="1"/>
  <c r="H72" i="1"/>
  <c r="H71" i="1"/>
  <c r="H70" i="1"/>
  <c r="H69" i="1"/>
  <c r="H68" i="1"/>
  <c r="H67" i="1"/>
  <c r="H66" i="1"/>
  <c r="B67" i="1" l="1"/>
  <c r="B82" i="1" s="1"/>
  <c r="B85" i="1" s="1"/>
  <c r="B100" i="1" s="1"/>
  <c r="B68" i="1"/>
  <c r="B83" i="1" s="1"/>
  <c r="B86" i="1" s="1"/>
  <c r="B101" i="1" s="1"/>
  <c r="B69" i="1"/>
  <c r="B87" i="1" s="1"/>
  <c r="B70" i="1"/>
  <c r="B88" i="1" s="1"/>
  <c r="B71" i="1"/>
  <c r="B89" i="1" s="1"/>
  <c r="B72" i="1"/>
  <c r="B90" i="1" s="1"/>
  <c r="B102" i="1" s="1"/>
  <c r="B73" i="1"/>
  <c r="B91" i="1" s="1"/>
  <c r="B103" i="1" s="1"/>
  <c r="B74" i="1"/>
  <c r="B92" i="1" s="1"/>
  <c r="B104" i="1" s="1"/>
  <c r="H56" i="1" l="1"/>
  <c r="H55" i="1"/>
  <c r="H54" i="1"/>
  <c r="H53" i="1"/>
  <c r="H52" i="1"/>
  <c r="H51" i="1"/>
  <c r="H50" i="1"/>
  <c r="H49" i="1"/>
  <c r="H48" i="1"/>
  <c r="H62" i="1"/>
  <c r="H61" i="1"/>
  <c r="H60" i="1"/>
  <c r="H65" i="1"/>
  <c r="H64" i="1"/>
  <c r="H63" i="1"/>
  <c r="H59" i="1"/>
  <c r="H58" i="1"/>
  <c r="H57" i="1"/>
  <c r="B48" i="1" l="1"/>
  <c r="B66" i="1" s="1"/>
  <c r="B81" i="1" s="1"/>
  <c r="B84" i="1" s="1"/>
  <c r="B99" i="1" s="1"/>
  <c r="H47" i="1"/>
  <c r="H45" i="1"/>
  <c r="H44" i="1"/>
  <c r="H43" i="1"/>
  <c r="H42" i="1"/>
  <c r="H41" i="1"/>
  <c r="H40" i="1"/>
  <c r="H39" i="1"/>
  <c r="B44" i="1" l="1"/>
  <c r="B43" i="1"/>
  <c r="B42" i="1"/>
  <c r="B41" i="1"/>
  <c r="B59" i="1" s="1"/>
  <c r="B40" i="1"/>
  <c r="B58" i="1" s="1"/>
  <c r="B39" i="1"/>
  <c r="B57" i="1" s="1"/>
  <c r="B65" i="1" l="1"/>
  <c r="B77" i="1"/>
  <c r="B95" i="1" s="1"/>
  <c r="B63" i="1"/>
  <c r="B75" i="1"/>
  <c r="B93" i="1" s="1"/>
  <c r="B64" i="1"/>
  <c r="B76" i="1"/>
  <c r="B94" i="1" s="1"/>
  <c r="H33" i="1" l="1"/>
  <c r="H34" i="1"/>
  <c r="H35" i="1"/>
  <c r="H36" i="1"/>
  <c r="H37" i="1"/>
  <c r="H38" i="1"/>
  <c r="H15" i="1" l="1"/>
  <c r="H16" i="1"/>
  <c r="H17" i="1"/>
  <c r="H18" i="1"/>
  <c r="H19" i="1"/>
  <c r="H20" i="1"/>
  <c r="H24" i="1" l="1"/>
  <c r="H25" i="1"/>
  <c r="H26" i="1"/>
  <c r="H27" i="1"/>
  <c r="H28" i="1"/>
  <c r="H29" i="1"/>
  <c r="H9" i="1" l="1"/>
  <c r="H10" i="1"/>
  <c r="H11" i="1"/>
  <c r="G14" i="1"/>
  <c r="H14" i="1" s="1"/>
  <c r="G13" i="1"/>
  <c r="H13" i="1" s="1"/>
  <c r="G12" i="1"/>
  <c r="H12" i="1" s="1"/>
  <c r="H4" i="1" l="1"/>
  <c r="H5" i="1"/>
  <c r="H3" i="1"/>
  <c r="G8" i="1" l="1"/>
  <c r="H8" i="1" s="1"/>
  <c r="G7" i="1"/>
  <c r="H7" i="1" s="1"/>
  <c r="G6" i="1"/>
  <c r="H6" i="1" s="1"/>
</calcChain>
</file>

<file path=xl/sharedStrings.xml><?xml version="1.0" encoding="utf-8"?>
<sst xmlns="http://schemas.openxmlformats.org/spreadsheetml/2006/main" count="1070" uniqueCount="34">
  <si>
    <t>Microcystis</t>
  </si>
  <si>
    <t>Synechococcus</t>
  </si>
  <si>
    <t>A</t>
  </si>
  <si>
    <t>B</t>
  </si>
  <si>
    <t>C</t>
  </si>
  <si>
    <t>replicate</t>
  </si>
  <si>
    <t>casy limit (µm)</t>
  </si>
  <si>
    <t>fl/mL (casy)</t>
  </si>
  <si>
    <t>Experiment day</t>
  </si>
  <si>
    <t>Cryptomonas</t>
  </si>
  <si>
    <t>Peridinium</t>
  </si>
  <si>
    <t>Desmodesmus</t>
  </si>
  <si>
    <t>Cyptomonas</t>
  </si>
  <si>
    <t>Date</t>
  </si>
  <si>
    <t>Replicate</t>
  </si>
  <si>
    <t>cells/mL (Casy)</t>
  </si>
  <si>
    <t>A665</t>
  </si>
  <si>
    <t>A750</t>
  </si>
  <si>
    <t>Spectrophotometer</t>
  </si>
  <si>
    <t>µg/mL</t>
  </si>
  <si>
    <t>cell diam at the time chl measurements</t>
  </si>
  <si>
    <t>mean</t>
  </si>
  <si>
    <t>SD</t>
  </si>
  <si>
    <t>biomass (mg/mL)</t>
  </si>
  <si>
    <t>mean cell diameter (Casy, µm)</t>
  </si>
  <si>
    <t>second</t>
  </si>
  <si>
    <t>Culturing</t>
  </si>
  <si>
    <t>Strain</t>
  </si>
  <si>
    <t>Abundance</t>
  </si>
  <si>
    <t>Biovolume</t>
  </si>
  <si>
    <t>NIR/Red</t>
  </si>
  <si>
    <t>first</t>
  </si>
  <si>
    <t>Chlorophyll a</t>
  </si>
  <si>
    <t>[120]/[95] ([751 nm]/[676 nm])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</si>
</sst>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E+00"/>
    <numFmt numFmtId="165" formatCode="0.0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ourier New"/>
      <family val="3"/>
    </font>
    <font>
      <b/>
      <sz val="11"/>
      <color rgb="FFFA7D0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7FAF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EE7F00"/>
      </left>
      <right/>
      <top style="medium">
        <color rgb="FFEE7F00"/>
      </top>
      <bottom style="hair">
        <color indexed="64"/>
      </bottom>
      <diagonal/>
    </border>
    <border>
      <left style="thin">
        <color rgb="FFEE7F00"/>
      </left>
      <right/>
      <top style="thin">
        <color rgb="FFEE7F00"/>
      </top>
      <bottom style="hair">
        <color indexed="64"/>
      </bottom>
      <diagonal/>
    </border>
    <border>
      <left style="thin">
        <color rgb="FFEE7F00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 vertical="center"/>
    </xf>
    <xf numFmtId="165" fontId="0" fillId="0" borderId="0" xfId="0" applyNumberFormat="1"/>
    <xf numFmtId="0" fontId="5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2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165" fontId="6" fillId="6" borderId="0" xfId="0" applyNumberFormat="1" applyFont="1" applyFill="1" applyAlignment="1">
      <alignment horizontal="center"/>
    </xf>
    <xf numFmtId="165" fontId="6" fillId="7" borderId="0" xfId="0" applyNumberFormat="1" applyFont="1" applyFill="1" applyAlignment="1">
      <alignment horizontal="center"/>
    </xf>
    <xf numFmtId="165" fontId="6" fillId="8" borderId="0" xfId="0" applyNumberFormat="1" applyFont="1" applyFill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7" borderId="0" xfId="1" applyNumberFormat="1" applyFont="1" applyFill="1" applyBorder="1" applyAlignment="1" applyProtection="1">
      <alignment horizontal="center" vertical="center"/>
      <protection locked="0"/>
    </xf>
    <xf numFmtId="165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4" fillId="4" borderId="2" xfId="1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4" fillId="5" borderId="2" xfId="1" applyNumberFormat="1" applyFont="1" applyFill="1" applyBorder="1" applyAlignment="1" applyProtection="1">
      <alignment horizontal="center" vertical="center"/>
      <protection locked="0"/>
    </xf>
    <xf numFmtId="164" fontId="4" fillId="6" borderId="2" xfId="1" applyNumberFormat="1" applyFont="1" applyFill="1" applyBorder="1" applyAlignment="1" applyProtection="1">
      <alignment horizontal="center" vertical="center"/>
      <protection locked="0"/>
    </xf>
    <xf numFmtId="164" fontId="4" fillId="7" borderId="2" xfId="1" applyNumberFormat="1" applyFont="1" applyFill="1" applyBorder="1" applyAlignment="1" applyProtection="1">
      <alignment horizontal="center" vertical="center"/>
      <protection locked="0"/>
    </xf>
    <xf numFmtId="164" fontId="4" fillId="3" borderId="2" xfId="1" applyNumberFormat="1" applyFont="1" applyFill="1" applyBorder="1" applyAlignment="1" applyProtection="1">
      <alignment horizontal="center" vertical="center"/>
      <protection locked="0"/>
    </xf>
    <xf numFmtId="164" fontId="4" fillId="8" borderId="2" xfId="1" applyNumberFormat="1" applyFont="1" applyFill="1" applyBorder="1" applyAlignment="1" applyProtection="1">
      <alignment horizontal="center" vertical="center"/>
      <protection locked="0"/>
    </xf>
    <xf numFmtId="164" fontId="7" fillId="6" borderId="2" xfId="1" applyNumberFormat="1" applyFont="1" applyFill="1" applyBorder="1" applyAlignment="1" applyProtection="1">
      <alignment horizontal="center" vertical="center"/>
      <protection locked="0"/>
    </xf>
    <xf numFmtId="164" fontId="4" fillId="4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5" borderId="3" xfId="1" applyNumberFormat="1" applyFont="1" applyFill="1" applyBorder="1" applyAlignment="1" applyProtection="1">
      <alignment horizontal="center" vertical="center"/>
      <protection locked="0"/>
    </xf>
    <xf numFmtId="164" fontId="4" fillId="6" borderId="3" xfId="1" applyNumberFormat="1" applyFont="1" applyFill="1" applyBorder="1" applyAlignment="1" applyProtection="1">
      <alignment horizontal="center" vertical="center"/>
      <protection locked="0"/>
    </xf>
    <xf numFmtId="164" fontId="4" fillId="7" borderId="3" xfId="1" applyNumberFormat="1" applyFont="1" applyFill="1" applyBorder="1" applyAlignment="1" applyProtection="1">
      <alignment horizontal="center" vertical="center"/>
      <protection locked="0"/>
    </xf>
    <xf numFmtId="164" fontId="4" fillId="8" borderId="3" xfId="1" applyNumberFormat="1" applyFont="1" applyFill="1" applyBorder="1" applyAlignment="1" applyProtection="1">
      <alignment horizontal="center" vertical="center"/>
      <protection locked="0"/>
    </xf>
    <xf numFmtId="1" fontId="4" fillId="7" borderId="3" xfId="1" applyNumberFormat="1" applyFont="1" applyFill="1" applyBorder="1" applyAlignment="1" applyProtection="1">
      <alignment horizontal="center" vertical="center"/>
      <protection locked="0"/>
    </xf>
    <xf numFmtId="1" fontId="7" fillId="6" borderId="3" xfId="1" applyNumberFormat="1" applyFont="1" applyFill="1" applyBorder="1" applyAlignment="1" applyProtection="1">
      <alignment horizontal="center" vertical="center"/>
      <protection locked="0"/>
    </xf>
    <xf numFmtId="1" fontId="4" fillId="6" borderId="3" xfId="1" applyNumberFormat="1" applyFont="1" applyFill="1" applyBorder="1" applyAlignment="1" applyProtection="1">
      <alignment horizontal="center" vertical="center"/>
      <protection locked="0"/>
    </xf>
    <xf numFmtId="14" fontId="0" fillId="4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/>
    </xf>
    <xf numFmtId="1" fontId="4" fillId="5" borderId="3" xfId="1" applyNumberFormat="1" applyFont="1" applyFill="1" applyBorder="1" applyAlignment="1" applyProtection="1">
      <alignment horizontal="center" vertical="center"/>
      <protection locked="0"/>
    </xf>
    <xf numFmtId="165" fontId="4" fillId="4" borderId="3" xfId="1" applyNumberFormat="1" applyFont="1" applyFill="1" applyBorder="1" applyAlignment="1" applyProtection="1">
      <alignment horizontal="center" vertical="center"/>
      <protection locked="0"/>
    </xf>
    <xf numFmtId="14" fontId="0" fillId="4" borderId="0" xfId="0" applyNumberFormat="1" applyFill="1" applyAlignment="1">
      <alignment horizontal="center"/>
    </xf>
    <xf numFmtId="1" fontId="4" fillId="4" borderId="3" xfId="1" applyNumberFormat="1" applyFont="1" applyFill="1" applyBorder="1" applyAlignment="1" applyProtection="1">
      <alignment horizontal="center" vertical="center"/>
      <protection locked="0"/>
    </xf>
    <xf numFmtId="165" fontId="4" fillId="0" borderId="3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Alignment="1">
      <alignment horizontal="center"/>
    </xf>
    <xf numFmtId="1" fontId="4" fillId="0" borderId="3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right" vertical="center"/>
    </xf>
    <xf numFmtId="164" fontId="4" fillId="4" borderId="4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14" fontId="0" fillId="6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4" fontId="4" fillId="0" borderId="4" xfId="1" applyNumberFormat="1" applyFont="1" applyFill="1" applyBorder="1" applyAlignment="1" applyProtection="1">
      <alignment horizontal="center" vertical="center"/>
      <protection locked="0"/>
    </xf>
    <xf numFmtId="164" fontId="4" fillId="5" borderId="4" xfId="1" applyNumberFormat="1" applyFont="1" applyFill="1" applyBorder="1" applyAlignment="1" applyProtection="1">
      <alignment horizontal="center" vertical="center"/>
      <protection locked="0"/>
    </xf>
    <xf numFmtId="164" fontId="4" fillId="6" borderId="4" xfId="1" applyNumberFormat="1" applyFont="1" applyFill="1" applyBorder="1" applyAlignment="1" applyProtection="1">
      <alignment horizontal="center" vertical="center"/>
      <protection locked="0"/>
    </xf>
    <xf numFmtId="164" fontId="4" fillId="7" borderId="4" xfId="1" applyNumberFormat="1" applyFont="1" applyFill="1" applyBorder="1" applyAlignment="1" applyProtection="1">
      <alignment horizontal="center" vertical="center"/>
      <protection locked="0"/>
    </xf>
    <xf numFmtId="164" fontId="4" fillId="8" borderId="4" xfId="1" applyNumberFormat="1" applyFont="1" applyFill="1" applyBorder="1" applyAlignment="1" applyProtection="1">
      <alignment horizontal="center" vertical="center"/>
      <protection locked="0"/>
    </xf>
    <xf numFmtId="1" fontId="7" fillId="7" borderId="0" xfId="1" applyNumberFormat="1" applyFon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</cellXfs>
  <cellStyles count="2">
    <cellStyle name="Laskenta" xfId="1" builtinId="22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both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433969762685126"/>
                  <c:y val="-9.5406797150892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6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fi-FI" baseline="0"/>
                      <a:t>All samples </a:t>
                    </a:r>
                    <a:br>
                      <a:rPr lang="fi-FI" baseline="0"/>
                    </a:br>
                    <a:r>
                      <a:rPr lang="fi-FI" baseline="0"/>
                      <a:t>r = 0.74</a:t>
                    </a:r>
                    <a:endParaRPr lang="fi-FI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(Biomass!$H$3:$H$20,Biomass!$H$24:$H$29,Biomass!$H$33:$H$44,Biomass!$H$45:$H$62,Biomass!$H$63:$H$80,Biomass!$H$81:$H$98,Biomass!$H$99:$H$101,Biomass!$H$102:$H$104,Biomass!$H$105:$H$174)</c:f>
              <c:numCache>
                <c:formatCode>0.0000</c:formatCode>
                <c:ptCount val="166"/>
                <c:pt idx="0">
                  <c:v>6.5825145494711287E-2</c:v>
                </c:pt>
                <c:pt idx="1">
                  <c:v>5.8686887522372742E-2</c:v>
                </c:pt>
                <c:pt idx="2">
                  <c:v>7.0733829269025161E-2</c:v>
                </c:pt>
                <c:pt idx="3">
                  <c:v>0.2258</c:v>
                </c:pt>
                <c:pt idx="4">
                  <c:v>0.14929999999999999</c:v>
                </c:pt>
                <c:pt idx="5">
                  <c:v>0.14380000000000001</c:v>
                </c:pt>
                <c:pt idx="6">
                  <c:v>9.2586087734746761E-2</c:v>
                </c:pt>
                <c:pt idx="7">
                  <c:v>8.2623607468035598E-2</c:v>
                </c:pt>
                <c:pt idx="8">
                  <c:v>8.6470377861192202E-2</c:v>
                </c:pt>
                <c:pt idx="9">
                  <c:v>0.105</c:v>
                </c:pt>
                <c:pt idx="10">
                  <c:v>0.13930000000000001</c:v>
                </c:pt>
                <c:pt idx="11">
                  <c:v>0.11539999999999999</c:v>
                </c:pt>
                <c:pt idx="12">
                  <c:v>7.5264745544938463E-2</c:v>
                </c:pt>
                <c:pt idx="13">
                  <c:v>4.0682224619800499E-2</c:v>
                </c:pt>
                <c:pt idx="14">
                  <c:v>3.3320723944630828E-2</c:v>
                </c:pt>
                <c:pt idx="15">
                  <c:v>6.3466766262597257E-2</c:v>
                </c:pt>
                <c:pt idx="16">
                  <c:v>6.913472393801845E-2</c:v>
                </c:pt>
                <c:pt idx="17">
                  <c:v>0.12368433705944672</c:v>
                </c:pt>
                <c:pt idx="18">
                  <c:v>0.11950760324855593</c:v>
                </c:pt>
                <c:pt idx="19">
                  <c:v>0.11173850477045484</c:v>
                </c:pt>
                <c:pt idx="20">
                  <c:v>0.10777996213034791</c:v>
                </c:pt>
                <c:pt idx="21">
                  <c:v>0.1893</c:v>
                </c:pt>
                <c:pt idx="22">
                  <c:v>0.1671</c:v>
                </c:pt>
                <c:pt idx="23">
                  <c:v>0.1588</c:v>
                </c:pt>
                <c:pt idx="24">
                  <c:v>0.18580367660206262</c:v>
                </c:pt>
                <c:pt idx="25">
                  <c:v>0.18350103487770897</c:v>
                </c:pt>
                <c:pt idx="26">
                  <c:v>0.14686132151379472</c:v>
                </c:pt>
                <c:pt idx="27">
                  <c:v>7.43025349069623E-2</c:v>
                </c:pt>
                <c:pt idx="28">
                  <c:v>7.5224427654157183E-2</c:v>
                </c:pt>
                <c:pt idx="29">
                  <c:v>0.10458533308346302</c:v>
                </c:pt>
                <c:pt idx="30">
                  <c:v>0.16899664233986705</c:v>
                </c:pt>
                <c:pt idx="31">
                  <c:v>0.15349776525461795</c:v>
                </c:pt>
                <c:pt idx="32">
                  <c:v>0.15617367772487045</c:v>
                </c:pt>
                <c:pt idx="33">
                  <c:v>0.312</c:v>
                </c:pt>
                <c:pt idx="34">
                  <c:v>0.29060000000000002</c:v>
                </c:pt>
                <c:pt idx="35">
                  <c:v>0.2646</c:v>
                </c:pt>
                <c:pt idx="36">
                  <c:v>0.10600000095751241</c:v>
                </c:pt>
                <c:pt idx="37">
                  <c:v>0.42742496680606784</c:v>
                </c:pt>
                <c:pt idx="38">
                  <c:v>0.12604960685849667</c:v>
                </c:pt>
                <c:pt idx="39">
                  <c:v>7.0280401995984759E-2</c:v>
                </c:pt>
                <c:pt idx="40">
                  <c:v>7.4522170990698772E-2</c:v>
                </c:pt>
                <c:pt idx="41">
                  <c:v>7.5641589966445849E-2</c:v>
                </c:pt>
                <c:pt idx="42">
                  <c:v>0.22187324697492242</c:v>
                </c:pt>
                <c:pt idx="43">
                  <c:v>0.17744370510492632</c:v>
                </c:pt>
                <c:pt idx="44">
                  <c:v>0.2091684830623613</c:v>
                </c:pt>
                <c:pt idx="45">
                  <c:v>0.10855211099545431</c:v>
                </c:pt>
                <c:pt idx="46">
                  <c:v>0.10053290096473894</c:v>
                </c:pt>
                <c:pt idx="47">
                  <c:v>9.7704221876833808E-2</c:v>
                </c:pt>
                <c:pt idx="48">
                  <c:v>0.25606748761772258</c:v>
                </c:pt>
                <c:pt idx="49">
                  <c:v>0.21566958625274138</c:v>
                </c:pt>
                <c:pt idx="50">
                  <c:v>0.18866935197017876</c:v>
                </c:pt>
                <c:pt idx="51">
                  <c:v>0.44379999999999997</c:v>
                </c:pt>
                <c:pt idx="52">
                  <c:v>0.43919999999999998</c:v>
                </c:pt>
                <c:pt idx="53">
                  <c:v>0.41370000000000001</c:v>
                </c:pt>
                <c:pt idx="54">
                  <c:v>0.35089782971478611</c:v>
                </c:pt>
                <c:pt idx="55">
                  <c:v>0.35849547673117171</c:v>
                </c:pt>
                <c:pt idx="56">
                  <c:v>0.30282065998189872</c:v>
                </c:pt>
                <c:pt idx="57">
                  <c:v>0.11052754621223776</c:v>
                </c:pt>
                <c:pt idx="58">
                  <c:v>8.4597840223826673E-2</c:v>
                </c:pt>
                <c:pt idx="59">
                  <c:v>0.12842114735705012</c:v>
                </c:pt>
                <c:pt idx="60">
                  <c:v>0.30296583132464455</c:v>
                </c:pt>
                <c:pt idx="61">
                  <c:v>0.33395391693025561</c:v>
                </c:pt>
                <c:pt idx="62">
                  <c:v>0.33905394084689816</c:v>
                </c:pt>
                <c:pt idx="63">
                  <c:v>0.1307620372667703</c:v>
                </c:pt>
                <c:pt idx="64">
                  <c:v>0.12872568995544989</c:v>
                </c:pt>
                <c:pt idx="65">
                  <c:v>0.1166213417721207</c:v>
                </c:pt>
                <c:pt idx="66">
                  <c:v>0.31185492359245742</c:v>
                </c:pt>
                <c:pt idx="67">
                  <c:v>0.37503718930383589</c:v>
                </c:pt>
                <c:pt idx="68">
                  <c:v>0.32812353333359834</c:v>
                </c:pt>
                <c:pt idx="69">
                  <c:v>0.65329999999999999</c:v>
                </c:pt>
                <c:pt idx="70">
                  <c:v>0.70909999999999995</c:v>
                </c:pt>
                <c:pt idx="71">
                  <c:v>0.70120000000000005</c:v>
                </c:pt>
                <c:pt idx="72">
                  <c:v>0.12493468477927129</c:v>
                </c:pt>
                <c:pt idx="73">
                  <c:v>0.11871873049793873</c:v>
                </c:pt>
                <c:pt idx="74">
                  <c:v>0.11642629396452402</c:v>
                </c:pt>
                <c:pt idx="75">
                  <c:v>0.11324724275898811</c:v>
                </c:pt>
                <c:pt idx="76">
                  <c:v>9.8657476277298983E-2</c:v>
                </c:pt>
                <c:pt idx="77">
                  <c:v>0.10469726283043111</c:v>
                </c:pt>
                <c:pt idx="78">
                  <c:v>0.39523669927200727</c:v>
                </c:pt>
                <c:pt idx="79">
                  <c:v>0.44605571785508802</c:v>
                </c:pt>
                <c:pt idx="80">
                  <c:v>0.58722699049395155</c:v>
                </c:pt>
                <c:pt idx="81">
                  <c:v>0.15294808105200439</c:v>
                </c:pt>
                <c:pt idx="82">
                  <c:v>0.15899055651288624</c:v>
                </c:pt>
                <c:pt idx="83">
                  <c:v>0.16123490760677206</c:v>
                </c:pt>
                <c:pt idx="84">
                  <c:v>0.41265559031777083</c:v>
                </c:pt>
                <c:pt idx="85">
                  <c:v>0.38876215510688783</c:v>
                </c:pt>
                <c:pt idx="86">
                  <c:v>0.39605057422734397</c:v>
                </c:pt>
                <c:pt idx="87">
                  <c:v>0.91169999999999995</c:v>
                </c:pt>
                <c:pt idx="88">
                  <c:v>0.93689999999999996</c:v>
                </c:pt>
                <c:pt idx="89">
                  <c:v>0.96989999999999998</c:v>
                </c:pt>
                <c:pt idx="90">
                  <c:v>0.1427587195153539</c:v>
                </c:pt>
                <c:pt idx="91">
                  <c:v>0.19358226255986574</c:v>
                </c:pt>
                <c:pt idx="92">
                  <c:v>0.27742243730304661</c:v>
                </c:pt>
                <c:pt idx="93">
                  <c:v>0.19401883850103932</c:v>
                </c:pt>
                <c:pt idx="94">
                  <c:v>0.28540991499489843</c:v>
                </c:pt>
                <c:pt idx="95">
                  <c:v>0.23286430759235469</c:v>
                </c:pt>
                <c:pt idx="96">
                  <c:v>7.0186933454808753E-2</c:v>
                </c:pt>
                <c:pt idx="97">
                  <c:v>5.753989649787114E-2</c:v>
                </c:pt>
                <c:pt idx="98">
                  <c:v>5.0139395794133922E-2</c:v>
                </c:pt>
                <c:pt idx="99">
                  <c:v>9.1454621501216624E-2</c:v>
                </c:pt>
                <c:pt idx="100">
                  <c:v>0.10933543999301665</c:v>
                </c:pt>
                <c:pt idx="101">
                  <c:v>0.21210282768605457</c:v>
                </c:pt>
                <c:pt idx="102">
                  <c:v>0.11015820911584727</c:v>
                </c:pt>
                <c:pt idx="103">
                  <c:v>0.13134327346303684</c:v>
                </c:pt>
                <c:pt idx="104">
                  <c:v>0.12369995174704276</c:v>
                </c:pt>
                <c:pt idx="105">
                  <c:v>0.1378096515856784</c:v>
                </c:pt>
                <c:pt idx="106">
                  <c:v>0.15968129993939745</c:v>
                </c:pt>
                <c:pt idx="107">
                  <c:v>0.1459514568903848</c:v>
                </c:pt>
                <c:pt idx="108">
                  <c:v>2.6639376359083589E-2</c:v>
                </c:pt>
                <c:pt idx="109">
                  <c:v>2.4414490777414474E-2</c:v>
                </c:pt>
                <c:pt idx="110">
                  <c:v>3.9386166065901784E-2</c:v>
                </c:pt>
                <c:pt idx="111">
                  <c:v>7.4850895986885643E-2</c:v>
                </c:pt>
                <c:pt idx="112">
                  <c:v>8.6647423180112357E-2</c:v>
                </c:pt>
                <c:pt idx="113">
                  <c:v>6.025308714920672E-2</c:v>
                </c:pt>
                <c:pt idx="114">
                  <c:v>5.0404612122225786E-2</c:v>
                </c:pt>
                <c:pt idx="115">
                  <c:v>5.7918739162538251E-2</c:v>
                </c:pt>
                <c:pt idx="116">
                  <c:v>8.0102114809634473E-2</c:v>
                </c:pt>
                <c:pt idx="117">
                  <c:v>9.2129282045967195E-2</c:v>
                </c:pt>
                <c:pt idx="118">
                  <c:v>0.10407904476721204</c:v>
                </c:pt>
                <c:pt idx="119">
                  <c:v>0.13724979500123319</c:v>
                </c:pt>
                <c:pt idx="120">
                  <c:v>9.6434427619068758E-2</c:v>
                </c:pt>
                <c:pt idx="121">
                  <c:v>0.10417301123488797</c:v>
                </c:pt>
                <c:pt idx="122">
                  <c:v>3.9581076251969147E-2</c:v>
                </c:pt>
                <c:pt idx="123">
                  <c:v>4.0429192566990846E-2</c:v>
                </c:pt>
                <c:pt idx="124">
                  <c:v>4.1577443250411489E-2</c:v>
                </c:pt>
                <c:pt idx="125">
                  <c:v>8.5570520930618899E-2</c:v>
                </c:pt>
                <c:pt idx="126">
                  <c:v>8.7120537006478038E-2</c:v>
                </c:pt>
                <c:pt idx="127">
                  <c:v>8.7843632831993784E-2</c:v>
                </c:pt>
                <c:pt idx="128">
                  <c:v>0.10027696641798199</c:v>
                </c:pt>
                <c:pt idx="129">
                  <c:v>9.6637290628427408E-2</c:v>
                </c:pt>
                <c:pt idx="130">
                  <c:v>0.105654885923064</c:v>
                </c:pt>
                <c:pt idx="131">
                  <c:v>0.12806926606537705</c:v>
                </c:pt>
                <c:pt idx="132">
                  <c:v>0.12869353128424238</c:v>
                </c:pt>
                <c:pt idx="133">
                  <c:v>0.13471207933477145</c:v>
                </c:pt>
                <c:pt idx="134">
                  <c:v>0.30810854777481234</c:v>
                </c:pt>
                <c:pt idx="135">
                  <c:v>0.19198399363762689</c:v>
                </c:pt>
                <c:pt idx="136">
                  <c:v>0.2118611437818067</c:v>
                </c:pt>
                <c:pt idx="137">
                  <c:v>0.1255</c:v>
                </c:pt>
                <c:pt idx="138">
                  <c:v>0.15290000000000001</c:v>
                </c:pt>
                <c:pt idx="139">
                  <c:v>9.6478540003803542E-2</c:v>
                </c:pt>
                <c:pt idx="140">
                  <c:v>0.1036</c:v>
                </c:pt>
                <c:pt idx="141">
                  <c:v>0.15629999999999999</c:v>
                </c:pt>
                <c:pt idx="142">
                  <c:v>0.1273</c:v>
                </c:pt>
                <c:pt idx="143">
                  <c:v>0.15570000000000001</c:v>
                </c:pt>
                <c:pt idx="144">
                  <c:v>0.13900000000000001</c:v>
                </c:pt>
                <c:pt idx="145">
                  <c:v>0.32600000000000001</c:v>
                </c:pt>
                <c:pt idx="146">
                  <c:v>0.2306</c:v>
                </c:pt>
                <c:pt idx="147">
                  <c:v>0.25459999999999999</c:v>
                </c:pt>
                <c:pt idx="148">
                  <c:v>0.26729999999999998</c:v>
                </c:pt>
                <c:pt idx="149">
                  <c:v>0.30009999999999998</c:v>
                </c:pt>
                <c:pt idx="150">
                  <c:v>0.29399999999999998</c:v>
                </c:pt>
                <c:pt idx="151">
                  <c:v>0.37862048454075847</c:v>
                </c:pt>
                <c:pt idx="152">
                  <c:v>0.13203273747355784</c:v>
                </c:pt>
                <c:pt idx="153">
                  <c:v>0.11182811306024713</c:v>
                </c:pt>
                <c:pt idx="154">
                  <c:v>0.14557311659637026</c:v>
                </c:pt>
                <c:pt idx="155">
                  <c:v>0.13384581907253723</c:v>
                </c:pt>
                <c:pt idx="156">
                  <c:v>0.17591066363919164</c:v>
                </c:pt>
                <c:pt idx="157">
                  <c:v>0.15539063204148537</c:v>
                </c:pt>
                <c:pt idx="158">
                  <c:v>0.18376065223614546</c:v>
                </c:pt>
                <c:pt idx="159">
                  <c:v>0.28228772688867121</c:v>
                </c:pt>
                <c:pt idx="160">
                  <c:v>0.13472242458480804</c:v>
                </c:pt>
                <c:pt idx="161">
                  <c:v>0.23852382548685841</c:v>
                </c:pt>
                <c:pt idx="162">
                  <c:v>0.30654008017921947</c:v>
                </c:pt>
                <c:pt idx="163">
                  <c:v>0.27792559286138685</c:v>
                </c:pt>
                <c:pt idx="164">
                  <c:v>0.31566638183855855</c:v>
                </c:pt>
                <c:pt idx="165">
                  <c:v>0.38245626618716327</c:v>
                </c:pt>
              </c:numCache>
            </c:numRef>
          </c:xVal>
          <c:yVal>
            <c:numRef>
              <c:f>(Biomass!$J$3:$J$20,Biomass!$J$24:$J$29,Biomass!$J$33:$J$44,Biomass!$J$45:$J$62,Biomass!$J$63:$J$80,Biomass!$J$81:$J$98,Biomass!$J$99:$J$101,Biomass!$J$102:$J$174)</c:f>
              <c:numCache>
                <c:formatCode>General</c:formatCode>
                <c:ptCount val="166"/>
                <c:pt idx="0">
                  <c:v>1.0286500199999999</c:v>
                </c:pt>
                <c:pt idx="1">
                  <c:v>1.0201236300000001</c:v>
                </c:pt>
                <c:pt idx="2">
                  <c:v>1.0234684599999999</c:v>
                </c:pt>
                <c:pt idx="3">
                  <c:v>1.02929202</c:v>
                </c:pt>
                <c:pt idx="4">
                  <c:v>1.0292498000000001</c:v>
                </c:pt>
                <c:pt idx="5">
                  <c:v>1.01361426</c:v>
                </c:pt>
                <c:pt idx="6">
                  <c:v>1.0293367200000001</c:v>
                </c:pt>
                <c:pt idx="7">
                  <c:v>1.0333415800000001</c:v>
                </c:pt>
                <c:pt idx="8">
                  <c:v>1.034006</c:v>
                </c:pt>
                <c:pt idx="9">
                  <c:v>1.0375977999999999</c:v>
                </c:pt>
                <c:pt idx="10">
                  <c:v>1.03615313</c:v>
                </c:pt>
                <c:pt idx="11">
                  <c:v>1.0242834599999999</c:v>
                </c:pt>
                <c:pt idx="12">
                  <c:v>1.00819075</c:v>
                </c:pt>
                <c:pt idx="13">
                  <c:v>1.0038430599999999</c:v>
                </c:pt>
                <c:pt idx="14">
                  <c:v>1.0061973099999999</c:v>
                </c:pt>
                <c:pt idx="15">
                  <c:v>0.99973349</c:v>
                </c:pt>
                <c:pt idx="16">
                  <c:v>0.99979499000000005</c:v>
                </c:pt>
                <c:pt idx="17">
                  <c:v>0.99937609999999999</c:v>
                </c:pt>
                <c:pt idx="18">
                  <c:v>1.05857157</c:v>
                </c:pt>
                <c:pt idx="19">
                  <c:v>1.05019273</c:v>
                </c:pt>
                <c:pt idx="20">
                  <c:v>1.0496987600000001</c:v>
                </c:pt>
                <c:pt idx="21">
                  <c:v>1.06418707</c:v>
                </c:pt>
                <c:pt idx="22">
                  <c:v>1.0676532000000001</c:v>
                </c:pt>
                <c:pt idx="23">
                  <c:v>1.04626581</c:v>
                </c:pt>
                <c:pt idx="24">
                  <c:v>1.01988133</c:v>
                </c:pt>
                <c:pt idx="25">
                  <c:v>1.01633193</c:v>
                </c:pt>
                <c:pt idx="26">
                  <c:v>1.02609365</c:v>
                </c:pt>
                <c:pt idx="27">
                  <c:v>1.0299390799999999</c:v>
                </c:pt>
                <c:pt idx="28">
                  <c:v>1.03618648</c:v>
                </c:pt>
                <c:pt idx="29">
                  <c:v>1.0231010199999999</c:v>
                </c:pt>
                <c:pt idx="30">
                  <c:v>1.06072879</c:v>
                </c:pt>
                <c:pt idx="31">
                  <c:v>1.0555709200000001</c:v>
                </c:pt>
                <c:pt idx="32">
                  <c:v>1.05671363</c:v>
                </c:pt>
                <c:pt idx="33">
                  <c:v>1.1134166400000001</c:v>
                </c:pt>
                <c:pt idx="34">
                  <c:v>1.11998007</c:v>
                </c:pt>
                <c:pt idx="35">
                  <c:v>1.0861481099999999</c:v>
                </c:pt>
                <c:pt idx="36">
                  <c:v>1.0358135900000001</c:v>
                </c:pt>
                <c:pt idx="37">
                  <c:v>1.0473015800000001</c:v>
                </c:pt>
                <c:pt idx="38">
                  <c:v>1.0289585000000001</c:v>
                </c:pt>
                <c:pt idx="39">
                  <c:v>1.0529165599999999</c:v>
                </c:pt>
                <c:pt idx="40">
                  <c:v>1.0446283999999999</c:v>
                </c:pt>
                <c:pt idx="41">
                  <c:v>1.0517624699999999</c:v>
                </c:pt>
                <c:pt idx="42">
                  <c:v>1.0332715400000001</c:v>
                </c:pt>
                <c:pt idx="43">
                  <c:v>1.0325705199999999</c:v>
                </c:pt>
                <c:pt idx="44">
                  <c:v>1.0321863200000001</c:v>
                </c:pt>
                <c:pt idx="45">
                  <c:v>1.0271008699999999</c:v>
                </c:pt>
                <c:pt idx="46">
                  <c:v>1.03817567</c:v>
                </c:pt>
                <c:pt idx="47">
                  <c:v>1.0222276699999999</c:v>
                </c:pt>
                <c:pt idx="48">
                  <c:v>1.1114001899999999</c:v>
                </c:pt>
                <c:pt idx="49">
                  <c:v>1.0901932700000001</c:v>
                </c:pt>
                <c:pt idx="50">
                  <c:v>1.0903121200000001</c:v>
                </c:pt>
                <c:pt idx="51">
                  <c:v>1.2085764400000001</c:v>
                </c:pt>
                <c:pt idx="52">
                  <c:v>1.21852048</c:v>
                </c:pt>
                <c:pt idx="53">
                  <c:v>1.1809235</c:v>
                </c:pt>
                <c:pt idx="54">
                  <c:v>1.10800258</c:v>
                </c:pt>
                <c:pt idx="55">
                  <c:v>1.10465795</c:v>
                </c:pt>
                <c:pt idx="56">
                  <c:v>1.0864951899999999</c:v>
                </c:pt>
                <c:pt idx="57">
                  <c:v>1.0857812200000001</c:v>
                </c:pt>
                <c:pt idx="58">
                  <c:v>1.06132958</c:v>
                </c:pt>
                <c:pt idx="59">
                  <c:v>1.0701262199999999</c:v>
                </c:pt>
                <c:pt idx="60">
                  <c:v>1.0548355199999999</c:v>
                </c:pt>
                <c:pt idx="61">
                  <c:v>1.06485549</c:v>
                </c:pt>
                <c:pt idx="62">
                  <c:v>1.07101399</c:v>
                </c:pt>
                <c:pt idx="63">
                  <c:v>1.05703748</c:v>
                </c:pt>
                <c:pt idx="64">
                  <c:v>1.06958204</c:v>
                </c:pt>
                <c:pt idx="65">
                  <c:v>1.0553868500000001</c:v>
                </c:pt>
                <c:pt idx="66">
                  <c:v>1.1318407800000001</c:v>
                </c:pt>
                <c:pt idx="67">
                  <c:v>1.12738344</c:v>
                </c:pt>
                <c:pt idx="68">
                  <c:v>1.118276</c:v>
                </c:pt>
                <c:pt idx="69">
                  <c:v>1.39910033</c:v>
                </c:pt>
                <c:pt idx="70">
                  <c:v>1.372074</c:v>
                </c:pt>
                <c:pt idx="71">
                  <c:v>1.30541043</c:v>
                </c:pt>
                <c:pt idx="72">
                  <c:v>1.0845363299999999</c:v>
                </c:pt>
                <c:pt idx="73">
                  <c:v>1.07825072</c:v>
                </c:pt>
                <c:pt idx="74">
                  <c:v>1.0592736899999999</c:v>
                </c:pt>
                <c:pt idx="75">
                  <c:v>1.09377295</c:v>
                </c:pt>
                <c:pt idx="76">
                  <c:v>1.0626571199999999</c:v>
                </c:pt>
                <c:pt idx="77">
                  <c:v>1.0764833599999999</c:v>
                </c:pt>
                <c:pt idx="78">
                  <c:v>1.0795959799999999</c:v>
                </c:pt>
                <c:pt idx="79">
                  <c:v>1.0807054199999999</c:v>
                </c:pt>
                <c:pt idx="80">
                  <c:v>1.07724339</c:v>
                </c:pt>
                <c:pt idx="81">
                  <c:v>1.0886530400000001</c:v>
                </c:pt>
                <c:pt idx="82">
                  <c:v>1.0762497600000001</c:v>
                </c:pt>
                <c:pt idx="83">
                  <c:v>1.0472197400000001</c:v>
                </c:pt>
                <c:pt idx="84">
                  <c:v>1.1941302499999999</c:v>
                </c:pt>
                <c:pt idx="85">
                  <c:v>1.16853761</c:v>
                </c:pt>
                <c:pt idx="86">
                  <c:v>1.1596487499999999</c:v>
                </c:pt>
                <c:pt idx="87">
                  <c:v>1.57646621</c:v>
                </c:pt>
                <c:pt idx="88">
                  <c:v>1.53177436</c:v>
                </c:pt>
                <c:pt idx="89">
                  <c:v>1.43837433</c:v>
                </c:pt>
                <c:pt idx="90">
                  <c:v>1.10375467</c:v>
                </c:pt>
                <c:pt idx="91">
                  <c:v>1.0691083400000001</c:v>
                </c:pt>
                <c:pt idx="92">
                  <c:v>1.10626037</c:v>
                </c:pt>
                <c:pt idx="93">
                  <c:v>1.0758984700000001</c:v>
                </c:pt>
                <c:pt idx="94">
                  <c:v>1.0949468200000001</c:v>
                </c:pt>
                <c:pt idx="95">
                  <c:v>1.07293024</c:v>
                </c:pt>
                <c:pt idx="96">
                  <c:v>0.98515237</c:v>
                </c:pt>
                <c:pt idx="97">
                  <c:v>1.0167645999999999</c:v>
                </c:pt>
                <c:pt idx="98">
                  <c:v>0.99930262999999997</c:v>
                </c:pt>
                <c:pt idx="99">
                  <c:v>1.02198199</c:v>
                </c:pt>
                <c:pt idx="100">
                  <c:v>1.0402965</c:v>
                </c:pt>
                <c:pt idx="101">
                  <c:v>1.02058388</c:v>
                </c:pt>
                <c:pt idx="102">
                  <c:v>1.00526951</c:v>
                </c:pt>
                <c:pt idx="103">
                  <c:v>1.02539559</c:v>
                </c:pt>
                <c:pt idx="104">
                  <c:v>1.02449108</c:v>
                </c:pt>
                <c:pt idx="105">
                  <c:v>1.0144464200000001</c:v>
                </c:pt>
                <c:pt idx="106">
                  <c:v>1.0489898099999999</c:v>
                </c:pt>
                <c:pt idx="107">
                  <c:v>1.0451436599999999</c:v>
                </c:pt>
                <c:pt idx="108">
                  <c:v>1.0014073299999999</c:v>
                </c:pt>
                <c:pt idx="109">
                  <c:v>0.99607592</c:v>
                </c:pt>
                <c:pt idx="110">
                  <c:v>0.99338546000000005</c:v>
                </c:pt>
                <c:pt idx="111">
                  <c:v>1.0252974699999999</c:v>
                </c:pt>
                <c:pt idx="112">
                  <c:v>1.0055128099999999</c:v>
                </c:pt>
                <c:pt idx="113">
                  <c:v>1.00818998</c:v>
                </c:pt>
                <c:pt idx="114">
                  <c:v>1.03282988</c:v>
                </c:pt>
                <c:pt idx="115">
                  <c:v>1.0171262299999999</c:v>
                </c:pt>
                <c:pt idx="116">
                  <c:v>0.99991938000000002</c:v>
                </c:pt>
                <c:pt idx="117">
                  <c:v>1.03084468</c:v>
                </c:pt>
                <c:pt idx="118">
                  <c:v>1.03919859</c:v>
                </c:pt>
                <c:pt idx="119">
                  <c:v>1.00474744</c:v>
                </c:pt>
                <c:pt idx="120">
                  <c:v>1.0328464799999999</c:v>
                </c:pt>
                <c:pt idx="121">
                  <c:v>1.04119574</c:v>
                </c:pt>
                <c:pt idx="122">
                  <c:v>1.01223543</c:v>
                </c:pt>
                <c:pt idx="123">
                  <c:v>1.0076333</c:v>
                </c:pt>
                <c:pt idx="124">
                  <c:v>0.99479605999999998</c:v>
                </c:pt>
                <c:pt idx="125">
                  <c:v>1.0156242799999999</c:v>
                </c:pt>
                <c:pt idx="126">
                  <c:v>1.01265732</c:v>
                </c:pt>
                <c:pt idx="127">
                  <c:v>1.0026728300000001</c:v>
                </c:pt>
                <c:pt idx="128">
                  <c:v>1.02942595</c:v>
                </c:pt>
                <c:pt idx="129">
                  <c:v>1.0267728899999999</c:v>
                </c:pt>
                <c:pt idx="130">
                  <c:v>1.01069271</c:v>
                </c:pt>
                <c:pt idx="131">
                  <c:v>1.0140543099999999</c:v>
                </c:pt>
                <c:pt idx="132">
                  <c:v>1.04760952</c:v>
                </c:pt>
                <c:pt idx="133">
                  <c:v>1.0274669299999999</c:v>
                </c:pt>
                <c:pt idx="134">
                  <c:v>1.0676186000000001</c:v>
                </c:pt>
                <c:pt idx="135">
                  <c:v>1.0657025200000001</c:v>
                </c:pt>
                <c:pt idx="136">
                  <c:v>1.04351967</c:v>
                </c:pt>
                <c:pt idx="137">
                  <c:v>1.01223543</c:v>
                </c:pt>
                <c:pt idx="138">
                  <c:v>1.0076333</c:v>
                </c:pt>
                <c:pt idx="139">
                  <c:v>0.99479605999999998</c:v>
                </c:pt>
                <c:pt idx="140">
                  <c:v>1.0156242799999999</c:v>
                </c:pt>
                <c:pt idx="141">
                  <c:v>1.01265732</c:v>
                </c:pt>
                <c:pt idx="142">
                  <c:v>1.0026728300000001</c:v>
                </c:pt>
                <c:pt idx="143">
                  <c:v>1.02942595</c:v>
                </c:pt>
                <c:pt idx="144">
                  <c:v>1.0267728899999999</c:v>
                </c:pt>
                <c:pt idx="145">
                  <c:v>1.01069271</c:v>
                </c:pt>
                <c:pt idx="146">
                  <c:v>1.0140543099999999</c:v>
                </c:pt>
                <c:pt idx="147">
                  <c:v>1.04760952</c:v>
                </c:pt>
                <c:pt idx="148">
                  <c:v>1.0274669299999999</c:v>
                </c:pt>
                <c:pt idx="149">
                  <c:v>1.0676186000000001</c:v>
                </c:pt>
                <c:pt idx="150">
                  <c:v>1.0657025200000001</c:v>
                </c:pt>
                <c:pt idx="151">
                  <c:v>1.04351967</c:v>
                </c:pt>
                <c:pt idx="152">
                  <c:v>1.0192246300000001</c:v>
                </c:pt>
                <c:pt idx="153">
                  <c:v>1.00931251</c:v>
                </c:pt>
                <c:pt idx="154">
                  <c:v>0.98571540000000002</c:v>
                </c:pt>
                <c:pt idx="155">
                  <c:v>1.0117050700000001</c:v>
                </c:pt>
                <c:pt idx="156">
                  <c:v>0.99338305000000005</c:v>
                </c:pt>
                <c:pt idx="157">
                  <c:v>0.98961478999999997</c:v>
                </c:pt>
                <c:pt idx="158">
                  <c:v>1.01718332</c:v>
                </c:pt>
                <c:pt idx="159">
                  <c:v>1.00615173</c:v>
                </c:pt>
                <c:pt idx="160">
                  <c:v>1.0120134199999999</c:v>
                </c:pt>
                <c:pt idx="161">
                  <c:v>1.0408606</c:v>
                </c:pt>
                <c:pt idx="162">
                  <c:v>1.0249196300000001</c:v>
                </c:pt>
                <c:pt idx="163">
                  <c:v>1.01847986</c:v>
                </c:pt>
                <c:pt idx="164">
                  <c:v>1.05121446</c:v>
                </c:pt>
                <c:pt idx="165">
                  <c:v>1.0498333799999999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4B-462B-81CD-EB1C6E0B41DB}"/>
            </c:ext>
          </c:extLst>
        </c:ser>
        <c:ser>
          <c:idx val="1"/>
          <c:order val="1"/>
          <c:tx>
            <c:v>Microcystis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(Biomass!$H$3:$H$5,Biomass!$H$9:$H$11,Biomass!$H$24:$H$26,Biomass!$H$39:$H$41,Biomass!$H$57:$H$59,Biomass!$H$63:$H$65,Biomass!$H$75:$H$77,Biomass!$H$93:$H$95,Biomass!$H$131:$H$145)</c:f>
              <c:numCache>
                <c:formatCode>0.0000</c:formatCode>
                <c:ptCount val="39"/>
                <c:pt idx="0">
                  <c:v>6.5825145494711287E-2</c:v>
                </c:pt>
                <c:pt idx="1">
                  <c:v>5.8686887522372742E-2</c:v>
                </c:pt>
                <c:pt idx="2">
                  <c:v>7.0733829269025161E-2</c:v>
                </c:pt>
                <c:pt idx="3">
                  <c:v>9.2586087734746761E-2</c:v>
                </c:pt>
                <c:pt idx="4">
                  <c:v>8.2623607468035598E-2</c:v>
                </c:pt>
                <c:pt idx="5">
                  <c:v>8.6470377861192202E-2</c:v>
                </c:pt>
                <c:pt idx="6">
                  <c:v>0.11950760324855593</c:v>
                </c:pt>
                <c:pt idx="7">
                  <c:v>0.11173850477045484</c:v>
                </c:pt>
                <c:pt idx="8">
                  <c:v>0.10777996213034791</c:v>
                </c:pt>
                <c:pt idx="9">
                  <c:v>0.16899664233986705</c:v>
                </c:pt>
                <c:pt idx="10">
                  <c:v>0.15349776525461795</c:v>
                </c:pt>
                <c:pt idx="11">
                  <c:v>0.15617367772487045</c:v>
                </c:pt>
                <c:pt idx="12">
                  <c:v>0.25606748761772258</c:v>
                </c:pt>
                <c:pt idx="13">
                  <c:v>0.21566958625274138</c:v>
                </c:pt>
                <c:pt idx="14">
                  <c:v>0.18866935197017876</c:v>
                </c:pt>
                <c:pt idx="15">
                  <c:v>0.35089782971478611</c:v>
                </c:pt>
                <c:pt idx="16">
                  <c:v>0.35849547673117171</c:v>
                </c:pt>
                <c:pt idx="17">
                  <c:v>0.30282065998189872</c:v>
                </c:pt>
                <c:pt idx="18">
                  <c:v>0.31185492359245742</c:v>
                </c:pt>
                <c:pt idx="19">
                  <c:v>0.37503718930383589</c:v>
                </c:pt>
                <c:pt idx="20">
                  <c:v>0.32812353333359834</c:v>
                </c:pt>
                <c:pt idx="21">
                  <c:v>0.41265559031777083</c:v>
                </c:pt>
                <c:pt idx="22">
                  <c:v>0.38876215510688783</c:v>
                </c:pt>
                <c:pt idx="23">
                  <c:v>0.39605057422734397</c:v>
                </c:pt>
                <c:pt idx="24">
                  <c:v>3.9581076251969147E-2</c:v>
                </c:pt>
                <c:pt idx="25">
                  <c:v>4.0429192566990846E-2</c:v>
                </c:pt>
                <c:pt idx="26">
                  <c:v>4.1577443250411489E-2</c:v>
                </c:pt>
                <c:pt idx="27">
                  <c:v>8.5570520930618899E-2</c:v>
                </c:pt>
                <c:pt idx="28">
                  <c:v>8.7120537006478038E-2</c:v>
                </c:pt>
                <c:pt idx="29">
                  <c:v>8.7843632831993784E-2</c:v>
                </c:pt>
                <c:pt idx="30">
                  <c:v>0.10027696641798199</c:v>
                </c:pt>
                <c:pt idx="31">
                  <c:v>9.6637290628427408E-2</c:v>
                </c:pt>
                <c:pt idx="32">
                  <c:v>0.105654885923064</c:v>
                </c:pt>
                <c:pt idx="33">
                  <c:v>0.12806926606537705</c:v>
                </c:pt>
                <c:pt idx="34">
                  <c:v>0.12869353128424238</c:v>
                </c:pt>
                <c:pt idx="35">
                  <c:v>0.13471207933477145</c:v>
                </c:pt>
                <c:pt idx="36">
                  <c:v>0.30810854777481234</c:v>
                </c:pt>
                <c:pt idx="37">
                  <c:v>0.19198399363762689</c:v>
                </c:pt>
                <c:pt idx="38">
                  <c:v>0.2118611437818067</c:v>
                </c:pt>
              </c:numCache>
            </c:numRef>
          </c:xVal>
          <c:yVal>
            <c:numRef>
              <c:f>(Biomass!$J$3:$J$5,Biomass!$J$9:$J$11,Biomass!$J$24:$J$26,Biomass!$J$39:$J$41,Biomass!$J$57:$J$59,Biomass!$J$63:$J$65,Biomass!$J$75:$J$77,Biomass!$J$93:$J$95,Biomass!$J$131:$J$145)</c:f>
              <c:numCache>
                <c:formatCode>General</c:formatCode>
                <c:ptCount val="39"/>
                <c:pt idx="0">
                  <c:v>1.0286500199999999</c:v>
                </c:pt>
                <c:pt idx="1">
                  <c:v>1.0201236300000001</c:v>
                </c:pt>
                <c:pt idx="2">
                  <c:v>1.0234684599999999</c:v>
                </c:pt>
                <c:pt idx="3">
                  <c:v>1.0293367200000001</c:v>
                </c:pt>
                <c:pt idx="4">
                  <c:v>1.0333415800000001</c:v>
                </c:pt>
                <c:pt idx="5">
                  <c:v>1.034006</c:v>
                </c:pt>
                <c:pt idx="6">
                  <c:v>1.05857157</c:v>
                </c:pt>
                <c:pt idx="7">
                  <c:v>1.05019273</c:v>
                </c:pt>
                <c:pt idx="8">
                  <c:v>1.0496987600000001</c:v>
                </c:pt>
                <c:pt idx="9">
                  <c:v>1.06072879</c:v>
                </c:pt>
                <c:pt idx="10">
                  <c:v>1.0555709200000001</c:v>
                </c:pt>
                <c:pt idx="11">
                  <c:v>1.05671363</c:v>
                </c:pt>
                <c:pt idx="12">
                  <c:v>1.1114001899999999</c:v>
                </c:pt>
                <c:pt idx="13">
                  <c:v>1.0901932700000001</c:v>
                </c:pt>
                <c:pt idx="14">
                  <c:v>1.0903121200000001</c:v>
                </c:pt>
                <c:pt idx="15">
                  <c:v>1.10800258</c:v>
                </c:pt>
                <c:pt idx="16">
                  <c:v>1.10465795</c:v>
                </c:pt>
                <c:pt idx="17">
                  <c:v>1.0864951899999999</c:v>
                </c:pt>
                <c:pt idx="18">
                  <c:v>1.1318407800000001</c:v>
                </c:pt>
                <c:pt idx="19">
                  <c:v>1.12738344</c:v>
                </c:pt>
                <c:pt idx="20">
                  <c:v>1.118276</c:v>
                </c:pt>
                <c:pt idx="21">
                  <c:v>1.1941302499999999</c:v>
                </c:pt>
                <c:pt idx="22">
                  <c:v>1.16853761</c:v>
                </c:pt>
                <c:pt idx="23">
                  <c:v>1.1596487499999999</c:v>
                </c:pt>
                <c:pt idx="24">
                  <c:v>1.01223543</c:v>
                </c:pt>
                <c:pt idx="25">
                  <c:v>1.0076333</c:v>
                </c:pt>
                <c:pt idx="26">
                  <c:v>0.99479605999999998</c:v>
                </c:pt>
                <c:pt idx="27">
                  <c:v>1.0156242799999999</c:v>
                </c:pt>
                <c:pt idx="28">
                  <c:v>1.01265732</c:v>
                </c:pt>
                <c:pt idx="29">
                  <c:v>1.0026728300000001</c:v>
                </c:pt>
                <c:pt idx="30">
                  <c:v>1.02942595</c:v>
                </c:pt>
                <c:pt idx="31">
                  <c:v>1.0267728899999999</c:v>
                </c:pt>
                <c:pt idx="32">
                  <c:v>1.01069271</c:v>
                </c:pt>
                <c:pt idx="33">
                  <c:v>1.0140543099999999</c:v>
                </c:pt>
                <c:pt idx="34">
                  <c:v>1.04760952</c:v>
                </c:pt>
                <c:pt idx="35">
                  <c:v>1.0274669299999999</c:v>
                </c:pt>
                <c:pt idx="36">
                  <c:v>1.0676186000000001</c:v>
                </c:pt>
                <c:pt idx="37">
                  <c:v>1.0657025200000001</c:v>
                </c:pt>
                <c:pt idx="38">
                  <c:v>1.04351967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AB-4D5B-8300-F624FD986A05}"/>
            </c:ext>
          </c:extLst>
        </c:ser>
        <c:ser>
          <c:idx val="0"/>
          <c:order val="2"/>
          <c:tx>
            <c:v>Synechococcus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(Biomass!$H$6:$H$8,Biomass!$H$12:$H$14,Biomass!$H$27:$H$29,Biomass!$H$42:$H$44,Biomass!$H$60:$H$62,Biomass!$H$78:$H$80,Biomass!$H$96:$H$98,Biomass!$H$146:$H$160)</c:f>
              <c:numCache>
                <c:formatCode>0.0000</c:formatCode>
                <c:ptCount val="36"/>
                <c:pt idx="0">
                  <c:v>0.2258</c:v>
                </c:pt>
                <c:pt idx="1">
                  <c:v>0.14929999999999999</c:v>
                </c:pt>
                <c:pt idx="2">
                  <c:v>0.14380000000000001</c:v>
                </c:pt>
                <c:pt idx="3">
                  <c:v>0.105</c:v>
                </c:pt>
                <c:pt idx="4">
                  <c:v>0.13930000000000001</c:v>
                </c:pt>
                <c:pt idx="5">
                  <c:v>0.11539999999999999</c:v>
                </c:pt>
                <c:pt idx="6">
                  <c:v>0.1893</c:v>
                </c:pt>
                <c:pt idx="7">
                  <c:v>0.1671</c:v>
                </c:pt>
                <c:pt idx="8">
                  <c:v>0.1588</c:v>
                </c:pt>
                <c:pt idx="9">
                  <c:v>0.312</c:v>
                </c:pt>
                <c:pt idx="10">
                  <c:v>0.29060000000000002</c:v>
                </c:pt>
                <c:pt idx="11">
                  <c:v>0.2646</c:v>
                </c:pt>
                <c:pt idx="12">
                  <c:v>0.44379999999999997</c:v>
                </c:pt>
                <c:pt idx="13">
                  <c:v>0.43919999999999998</c:v>
                </c:pt>
                <c:pt idx="14">
                  <c:v>0.41370000000000001</c:v>
                </c:pt>
                <c:pt idx="15">
                  <c:v>0.65329999999999999</c:v>
                </c:pt>
                <c:pt idx="16">
                  <c:v>0.70909999999999995</c:v>
                </c:pt>
                <c:pt idx="17">
                  <c:v>0.70120000000000005</c:v>
                </c:pt>
                <c:pt idx="18">
                  <c:v>0.91169999999999995</c:v>
                </c:pt>
                <c:pt idx="19">
                  <c:v>0.93689999999999996</c:v>
                </c:pt>
                <c:pt idx="20">
                  <c:v>0.96989999999999998</c:v>
                </c:pt>
                <c:pt idx="21">
                  <c:v>0.1255</c:v>
                </c:pt>
                <c:pt idx="22">
                  <c:v>0.15290000000000001</c:v>
                </c:pt>
                <c:pt idx="23">
                  <c:v>9.6478540003803542E-2</c:v>
                </c:pt>
                <c:pt idx="24">
                  <c:v>0.1036</c:v>
                </c:pt>
                <c:pt idx="25">
                  <c:v>0.15629999999999999</c:v>
                </c:pt>
                <c:pt idx="26">
                  <c:v>0.1273</c:v>
                </c:pt>
                <c:pt idx="27">
                  <c:v>0.15570000000000001</c:v>
                </c:pt>
                <c:pt idx="28">
                  <c:v>0.13900000000000001</c:v>
                </c:pt>
                <c:pt idx="29">
                  <c:v>0.32600000000000001</c:v>
                </c:pt>
                <c:pt idx="30">
                  <c:v>0.2306</c:v>
                </c:pt>
                <c:pt idx="31">
                  <c:v>0.25459999999999999</c:v>
                </c:pt>
                <c:pt idx="32">
                  <c:v>0.26729999999999998</c:v>
                </c:pt>
                <c:pt idx="33">
                  <c:v>0.30009999999999998</c:v>
                </c:pt>
                <c:pt idx="34">
                  <c:v>0.29399999999999998</c:v>
                </c:pt>
                <c:pt idx="35">
                  <c:v>0.37862048454075847</c:v>
                </c:pt>
              </c:numCache>
            </c:numRef>
          </c:xVal>
          <c:yVal>
            <c:numRef>
              <c:f>(Biomass!$J$6:$J$8,Biomass!$J$12:$J$14,Biomass!$J$27:$J$29,Biomass!$J$42:$J$44,Biomass!$J$60:$J$62,Biomass!$J$78:$J$80,Biomass!$J$96:$J$98,Biomass!$J$146:$J$160)</c:f>
              <c:numCache>
                <c:formatCode>General</c:formatCode>
                <c:ptCount val="36"/>
                <c:pt idx="0">
                  <c:v>1.02929202</c:v>
                </c:pt>
                <c:pt idx="1">
                  <c:v>1.0292498000000001</c:v>
                </c:pt>
                <c:pt idx="2">
                  <c:v>1.01361426</c:v>
                </c:pt>
                <c:pt idx="3">
                  <c:v>1.0375977999999999</c:v>
                </c:pt>
                <c:pt idx="4">
                  <c:v>1.03615313</c:v>
                </c:pt>
                <c:pt idx="5">
                  <c:v>1.0242834599999999</c:v>
                </c:pt>
                <c:pt idx="6">
                  <c:v>1.06418707</c:v>
                </c:pt>
                <c:pt idx="7">
                  <c:v>1.0676532000000001</c:v>
                </c:pt>
                <c:pt idx="8">
                  <c:v>1.04626581</c:v>
                </c:pt>
                <c:pt idx="9">
                  <c:v>1.1134166400000001</c:v>
                </c:pt>
                <c:pt idx="10">
                  <c:v>1.11998007</c:v>
                </c:pt>
                <c:pt idx="11">
                  <c:v>1.0861481099999999</c:v>
                </c:pt>
                <c:pt idx="12">
                  <c:v>1.2085764400000001</c:v>
                </c:pt>
                <c:pt idx="13">
                  <c:v>1.21852048</c:v>
                </c:pt>
                <c:pt idx="14">
                  <c:v>1.1809235</c:v>
                </c:pt>
                <c:pt idx="15">
                  <c:v>1.39910033</c:v>
                </c:pt>
                <c:pt idx="16">
                  <c:v>1.372074</c:v>
                </c:pt>
                <c:pt idx="17">
                  <c:v>1.30541043</c:v>
                </c:pt>
                <c:pt idx="18">
                  <c:v>1.57646621</c:v>
                </c:pt>
                <c:pt idx="19">
                  <c:v>1.53177436</c:v>
                </c:pt>
                <c:pt idx="20">
                  <c:v>1.43837433</c:v>
                </c:pt>
                <c:pt idx="21">
                  <c:v>1.01223543</c:v>
                </c:pt>
                <c:pt idx="22">
                  <c:v>1.0076333</c:v>
                </c:pt>
                <c:pt idx="23">
                  <c:v>0.99479605999999998</c:v>
                </c:pt>
                <c:pt idx="24">
                  <c:v>1.0156242799999999</c:v>
                </c:pt>
                <c:pt idx="25">
                  <c:v>1.01265732</c:v>
                </c:pt>
                <c:pt idx="26">
                  <c:v>1.0026728300000001</c:v>
                </c:pt>
                <c:pt idx="27">
                  <c:v>1.02942595</c:v>
                </c:pt>
                <c:pt idx="28">
                  <c:v>1.0267728899999999</c:v>
                </c:pt>
                <c:pt idx="29">
                  <c:v>1.01069271</c:v>
                </c:pt>
                <c:pt idx="30">
                  <c:v>1.0140543099999999</c:v>
                </c:pt>
                <c:pt idx="31">
                  <c:v>1.04760952</c:v>
                </c:pt>
                <c:pt idx="32">
                  <c:v>1.0274669299999999</c:v>
                </c:pt>
                <c:pt idx="33">
                  <c:v>1.0676186000000001</c:v>
                </c:pt>
                <c:pt idx="34">
                  <c:v>1.0657025200000001</c:v>
                </c:pt>
                <c:pt idx="35">
                  <c:v>1.04351967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AB-4D5B-8300-F624FD986A05}"/>
            </c:ext>
          </c:extLst>
        </c:ser>
        <c:ser>
          <c:idx val="4"/>
          <c:order val="3"/>
          <c:tx>
            <c:v>Cryptomonas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(Biomass!$H$15:$H$17,Biomass!$H$48:$H$50,Biomass!$H$66:$H$68,Biomass!$H$81:$H$86,Biomass!$H$99:$H$101,Biomass!$H$117:$H$130)</c:f>
              <c:numCache>
                <c:formatCode>0.0000</c:formatCode>
                <c:ptCount val="32"/>
                <c:pt idx="0">
                  <c:v>7.5264745544938463E-2</c:v>
                </c:pt>
                <c:pt idx="1">
                  <c:v>4.0682224619800499E-2</c:v>
                </c:pt>
                <c:pt idx="2">
                  <c:v>3.3320723944630828E-2</c:v>
                </c:pt>
                <c:pt idx="3">
                  <c:v>7.0280401995984759E-2</c:v>
                </c:pt>
                <c:pt idx="4">
                  <c:v>7.4522170990698772E-2</c:v>
                </c:pt>
                <c:pt idx="5">
                  <c:v>7.5641589966445849E-2</c:v>
                </c:pt>
                <c:pt idx="6">
                  <c:v>0.11052754621223776</c:v>
                </c:pt>
                <c:pt idx="7">
                  <c:v>8.4597840223826673E-2</c:v>
                </c:pt>
                <c:pt idx="8">
                  <c:v>0.12842114735705012</c:v>
                </c:pt>
                <c:pt idx="9">
                  <c:v>0.12493468477927129</c:v>
                </c:pt>
                <c:pt idx="10">
                  <c:v>0.11871873049793873</c:v>
                </c:pt>
                <c:pt idx="11">
                  <c:v>0.11642629396452402</c:v>
                </c:pt>
                <c:pt idx="12">
                  <c:v>0.11324724275898811</c:v>
                </c:pt>
                <c:pt idx="13">
                  <c:v>9.8657476277298983E-2</c:v>
                </c:pt>
                <c:pt idx="14">
                  <c:v>0.10469726283043111</c:v>
                </c:pt>
                <c:pt idx="15">
                  <c:v>0.1427587195153539</c:v>
                </c:pt>
                <c:pt idx="16">
                  <c:v>0.19358226255986574</c:v>
                </c:pt>
                <c:pt idx="17">
                  <c:v>0.27742243730304661</c:v>
                </c:pt>
                <c:pt idx="18">
                  <c:v>2.6639376359083589E-2</c:v>
                </c:pt>
                <c:pt idx="19">
                  <c:v>2.4414490777414474E-2</c:v>
                </c:pt>
                <c:pt idx="20">
                  <c:v>3.9386166065901784E-2</c:v>
                </c:pt>
                <c:pt idx="21">
                  <c:v>7.4850895986885643E-2</c:v>
                </c:pt>
                <c:pt idx="22">
                  <c:v>8.6647423180112357E-2</c:v>
                </c:pt>
                <c:pt idx="23">
                  <c:v>6.025308714920672E-2</c:v>
                </c:pt>
                <c:pt idx="24">
                  <c:v>5.0404612122225786E-2</c:v>
                </c:pt>
                <c:pt idx="25">
                  <c:v>5.7918739162538251E-2</c:v>
                </c:pt>
                <c:pt idx="26">
                  <c:v>8.0102114809634473E-2</c:v>
                </c:pt>
                <c:pt idx="27">
                  <c:v>9.2129282045967195E-2</c:v>
                </c:pt>
                <c:pt idx="28">
                  <c:v>0.10407904476721204</c:v>
                </c:pt>
                <c:pt idx="29">
                  <c:v>0.13724979500123319</c:v>
                </c:pt>
                <c:pt idx="30">
                  <c:v>9.6434427619068758E-2</c:v>
                </c:pt>
                <c:pt idx="31">
                  <c:v>0.10417301123488797</c:v>
                </c:pt>
              </c:numCache>
            </c:numRef>
          </c:xVal>
          <c:yVal>
            <c:numRef>
              <c:f>(Biomass!$J$15:$J$17,Biomass!$J$48:$J$50,Biomass!$J$66:$J$68,Biomass!$J$81:$J$86,Biomass!$J$99:$J$101,Biomass!$J$117:$J$130)</c:f>
              <c:numCache>
                <c:formatCode>General</c:formatCode>
                <c:ptCount val="32"/>
                <c:pt idx="0">
                  <c:v>1.00819075</c:v>
                </c:pt>
                <c:pt idx="1">
                  <c:v>1.0038430599999999</c:v>
                </c:pt>
                <c:pt idx="2">
                  <c:v>1.0061973099999999</c:v>
                </c:pt>
                <c:pt idx="3">
                  <c:v>1.0529165599999999</c:v>
                </c:pt>
                <c:pt idx="4">
                  <c:v>1.0446283999999999</c:v>
                </c:pt>
                <c:pt idx="5">
                  <c:v>1.0517624699999999</c:v>
                </c:pt>
                <c:pt idx="6">
                  <c:v>1.0857812200000001</c:v>
                </c:pt>
                <c:pt idx="7">
                  <c:v>1.06132958</c:v>
                </c:pt>
                <c:pt idx="8">
                  <c:v>1.0701262199999999</c:v>
                </c:pt>
                <c:pt idx="9">
                  <c:v>1.0845363299999999</c:v>
                </c:pt>
                <c:pt idx="10">
                  <c:v>1.07825072</c:v>
                </c:pt>
                <c:pt idx="11">
                  <c:v>1.0592736899999999</c:v>
                </c:pt>
                <c:pt idx="12">
                  <c:v>1.09377295</c:v>
                </c:pt>
                <c:pt idx="13">
                  <c:v>1.0626571199999999</c:v>
                </c:pt>
                <c:pt idx="14">
                  <c:v>1.0764833599999999</c:v>
                </c:pt>
                <c:pt idx="15">
                  <c:v>1.10375467</c:v>
                </c:pt>
                <c:pt idx="16">
                  <c:v>1.0691083400000001</c:v>
                </c:pt>
                <c:pt idx="17">
                  <c:v>1.10626037</c:v>
                </c:pt>
                <c:pt idx="18">
                  <c:v>1.0014073299999999</c:v>
                </c:pt>
                <c:pt idx="19">
                  <c:v>0.99607592</c:v>
                </c:pt>
                <c:pt idx="20">
                  <c:v>0.99338546000000005</c:v>
                </c:pt>
                <c:pt idx="21">
                  <c:v>1.0252974699999999</c:v>
                </c:pt>
                <c:pt idx="22">
                  <c:v>1.0055128099999999</c:v>
                </c:pt>
                <c:pt idx="23">
                  <c:v>1.00818998</c:v>
                </c:pt>
                <c:pt idx="24">
                  <c:v>1.03282988</c:v>
                </c:pt>
                <c:pt idx="25">
                  <c:v>1.0171262299999999</c:v>
                </c:pt>
                <c:pt idx="26">
                  <c:v>0.99991938000000002</c:v>
                </c:pt>
                <c:pt idx="27">
                  <c:v>1.03084468</c:v>
                </c:pt>
                <c:pt idx="28">
                  <c:v>1.03919859</c:v>
                </c:pt>
                <c:pt idx="29">
                  <c:v>1.00474744</c:v>
                </c:pt>
                <c:pt idx="30">
                  <c:v>1.0328464799999999</c:v>
                </c:pt>
                <c:pt idx="31">
                  <c:v>1.04119574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AB-4D5B-8300-F624FD986A05}"/>
            </c:ext>
          </c:extLst>
        </c:ser>
        <c:ser>
          <c:idx val="5"/>
          <c:order val="4"/>
          <c:tx>
            <c:v>Desmodesmus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(Biomass!$H$36:$H$38,Biomass!$H$45:$H$47,Biomass!$H$54:$H$56,Biomass!$H$72:$H$74,Biomass!$H$90:$H$92,Biomass!$H$102:$H$116)</c:f>
              <c:numCache>
                <c:formatCode>0.0000</c:formatCode>
                <c:ptCount val="30"/>
                <c:pt idx="0">
                  <c:v>7.43025349069623E-2</c:v>
                </c:pt>
                <c:pt idx="1">
                  <c:v>7.5224427654157183E-2</c:v>
                </c:pt>
                <c:pt idx="2">
                  <c:v>0.10458533308346302</c:v>
                </c:pt>
                <c:pt idx="3">
                  <c:v>0.10600000095751241</c:v>
                </c:pt>
                <c:pt idx="4">
                  <c:v>0.42742496680606784</c:v>
                </c:pt>
                <c:pt idx="5">
                  <c:v>0.12604960685849667</c:v>
                </c:pt>
                <c:pt idx="6">
                  <c:v>0.10855211099545431</c:v>
                </c:pt>
                <c:pt idx="7">
                  <c:v>0.10053290096473894</c:v>
                </c:pt>
                <c:pt idx="8">
                  <c:v>9.7704221876833808E-2</c:v>
                </c:pt>
                <c:pt idx="9">
                  <c:v>0.1307620372667703</c:v>
                </c:pt>
                <c:pt idx="10">
                  <c:v>0.12872568995544989</c:v>
                </c:pt>
                <c:pt idx="11">
                  <c:v>0.1166213417721207</c:v>
                </c:pt>
                <c:pt idx="12">
                  <c:v>0.15294808105200439</c:v>
                </c:pt>
                <c:pt idx="13">
                  <c:v>0.15899055651288624</c:v>
                </c:pt>
                <c:pt idx="14">
                  <c:v>0.16123490760677206</c:v>
                </c:pt>
                <c:pt idx="15">
                  <c:v>0.19401883850103932</c:v>
                </c:pt>
                <c:pt idx="16">
                  <c:v>0.28540991499489843</c:v>
                </c:pt>
                <c:pt idx="17">
                  <c:v>0.23286430759235469</c:v>
                </c:pt>
                <c:pt idx="18">
                  <c:v>7.0186933454808753E-2</c:v>
                </c:pt>
                <c:pt idx="19">
                  <c:v>5.753989649787114E-2</c:v>
                </c:pt>
                <c:pt idx="20">
                  <c:v>5.0139395794133922E-2</c:v>
                </c:pt>
                <c:pt idx="21">
                  <c:v>9.1454621501216624E-2</c:v>
                </c:pt>
                <c:pt idx="22">
                  <c:v>0.10933543999301665</c:v>
                </c:pt>
                <c:pt idx="23">
                  <c:v>0.21210282768605457</c:v>
                </c:pt>
                <c:pt idx="24">
                  <c:v>0.11015820911584727</c:v>
                </c:pt>
                <c:pt idx="25">
                  <c:v>0.13134327346303684</c:v>
                </c:pt>
                <c:pt idx="26">
                  <c:v>0.12369995174704276</c:v>
                </c:pt>
                <c:pt idx="27">
                  <c:v>0.1378096515856784</c:v>
                </c:pt>
                <c:pt idx="28">
                  <c:v>0.15968129993939745</c:v>
                </c:pt>
                <c:pt idx="29">
                  <c:v>0.1459514568903848</c:v>
                </c:pt>
              </c:numCache>
            </c:numRef>
          </c:xVal>
          <c:yVal>
            <c:numRef>
              <c:f>(Biomass!$J$36:$J$38,Biomass!$J$45:$J$47,Biomass!$J$54:$J$56,Biomass!$J$72:$J$74,Biomass!$J$90:$J$92,Biomass!$J$102:$J$116)</c:f>
              <c:numCache>
                <c:formatCode>General</c:formatCode>
                <c:ptCount val="30"/>
                <c:pt idx="0">
                  <c:v>1.0299390799999999</c:v>
                </c:pt>
                <c:pt idx="1">
                  <c:v>1.03618648</c:v>
                </c:pt>
                <c:pt idx="2">
                  <c:v>1.0231010199999999</c:v>
                </c:pt>
                <c:pt idx="3">
                  <c:v>1.0358135900000001</c:v>
                </c:pt>
                <c:pt idx="4">
                  <c:v>1.0473015800000001</c:v>
                </c:pt>
                <c:pt idx="5">
                  <c:v>1.0289585000000001</c:v>
                </c:pt>
                <c:pt idx="6">
                  <c:v>1.0271008699999999</c:v>
                </c:pt>
                <c:pt idx="7">
                  <c:v>1.03817567</c:v>
                </c:pt>
                <c:pt idx="8">
                  <c:v>1.0222276699999999</c:v>
                </c:pt>
                <c:pt idx="9">
                  <c:v>1.05703748</c:v>
                </c:pt>
                <c:pt idx="10">
                  <c:v>1.06958204</c:v>
                </c:pt>
                <c:pt idx="11">
                  <c:v>1.0553868500000001</c:v>
                </c:pt>
                <c:pt idx="12">
                  <c:v>1.0886530400000001</c:v>
                </c:pt>
                <c:pt idx="13">
                  <c:v>1.0762497600000001</c:v>
                </c:pt>
                <c:pt idx="14">
                  <c:v>1.0472197400000001</c:v>
                </c:pt>
                <c:pt idx="15">
                  <c:v>1.0758984700000001</c:v>
                </c:pt>
                <c:pt idx="16">
                  <c:v>1.0949468200000001</c:v>
                </c:pt>
                <c:pt idx="17">
                  <c:v>1.07293024</c:v>
                </c:pt>
                <c:pt idx="18">
                  <c:v>0.98515237</c:v>
                </c:pt>
                <c:pt idx="19">
                  <c:v>1.0167645999999999</c:v>
                </c:pt>
                <c:pt idx="20">
                  <c:v>0.99930262999999997</c:v>
                </c:pt>
                <c:pt idx="21">
                  <c:v>1.02198199</c:v>
                </c:pt>
                <c:pt idx="22">
                  <c:v>1.0402965</c:v>
                </c:pt>
                <c:pt idx="23">
                  <c:v>1.02058388</c:v>
                </c:pt>
                <c:pt idx="24">
                  <c:v>1.00526951</c:v>
                </c:pt>
                <c:pt idx="25">
                  <c:v>1.02539559</c:v>
                </c:pt>
                <c:pt idx="26">
                  <c:v>1.02449108</c:v>
                </c:pt>
                <c:pt idx="27">
                  <c:v>1.0144464200000001</c:v>
                </c:pt>
                <c:pt idx="28">
                  <c:v>1.0489898099999999</c:v>
                </c:pt>
                <c:pt idx="29">
                  <c:v>1.0451436599999999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AB-4D5B-8300-F624FD986A05}"/>
            </c:ext>
          </c:extLst>
        </c:ser>
        <c:ser>
          <c:idx val="3"/>
          <c:order val="5"/>
          <c:tx>
            <c:v>Peridinium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(Biomass!$H$18:$H$20,Biomass!$H$33:$H$35,Biomass!$H$51:$H$53,Biomass!$H$69:$H$71,Biomass!$H$87:$H$89,Biomass!$H$161:$H$174)</c:f>
              <c:numCache>
                <c:formatCode>0.0000</c:formatCode>
                <c:ptCount val="29"/>
                <c:pt idx="0">
                  <c:v>6.3466766262597257E-2</c:v>
                </c:pt>
                <c:pt idx="1">
                  <c:v>6.913472393801845E-2</c:v>
                </c:pt>
                <c:pt idx="2">
                  <c:v>0.12368433705944672</c:v>
                </c:pt>
                <c:pt idx="3">
                  <c:v>0.18580367660206262</c:v>
                </c:pt>
                <c:pt idx="4">
                  <c:v>0.18350103487770897</c:v>
                </c:pt>
                <c:pt idx="5">
                  <c:v>0.14686132151379472</c:v>
                </c:pt>
                <c:pt idx="6">
                  <c:v>0.22187324697492242</c:v>
                </c:pt>
                <c:pt idx="7">
                  <c:v>0.17744370510492632</c:v>
                </c:pt>
                <c:pt idx="8">
                  <c:v>0.2091684830623613</c:v>
                </c:pt>
                <c:pt idx="9">
                  <c:v>0.30296583132464455</c:v>
                </c:pt>
                <c:pt idx="10">
                  <c:v>0.33395391693025561</c:v>
                </c:pt>
                <c:pt idx="11">
                  <c:v>0.33905394084689816</c:v>
                </c:pt>
                <c:pt idx="12">
                  <c:v>0.39523669927200727</c:v>
                </c:pt>
                <c:pt idx="13">
                  <c:v>0.44605571785508802</c:v>
                </c:pt>
                <c:pt idx="14">
                  <c:v>0.58722699049395155</c:v>
                </c:pt>
                <c:pt idx="15">
                  <c:v>0.13203273747355784</c:v>
                </c:pt>
                <c:pt idx="16">
                  <c:v>0.11182811306024713</c:v>
                </c:pt>
                <c:pt idx="17">
                  <c:v>0.14557311659637026</c:v>
                </c:pt>
                <c:pt idx="18">
                  <c:v>0.13384581907253723</c:v>
                </c:pt>
                <c:pt idx="19">
                  <c:v>0.17591066363919164</c:v>
                </c:pt>
                <c:pt idx="20">
                  <c:v>0.15539063204148537</c:v>
                </c:pt>
                <c:pt idx="21">
                  <c:v>0.18376065223614546</c:v>
                </c:pt>
                <c:pt idx="22">
                  <c:v>0.28228772688867121</c:v>
                </c:pt>
                <c:pt idx="23">
                  <c:v>0.13472242458480804</c:v>
                </c:pt>
                <c:pt idx="24">
                  <c:v>0.23852382548685841</c:v>
                </c:pt>
                <c:pt idx="25">
                  <c:v>0.30654008017921947</c:v>
                </c:pt>
                <c:pt idx="26">
                  <c:v>0.27792559286138685</c:v>
                </c:pt>
                <c:pt idx="27">
                  <c:v>0.31566638183855855</c:v>
                </c:pt>
                <c:pt idx="28">
                  <c:v>0.38245626618716327</c:v>
                </c:pt>
              </c:numCache>
            </c:numRef>
          </c:xVal>
          <c:yVal>
            <c:numRef>
              <c:f>(Biomass!$J$18:$J$20,Biomass!$J$33:$J$35,Biomass!$J$51:$J$53,Biomass!$J$69:$J$71,Biomass!$J$87:$J$89,Biomass!$J$161:$J$174)</c:f>
              <c:numCache>
                <c:formatCode>General</c:formatCode>
                <c:ptCount val="29"/>
                <c:pt idx="0">
                  <c:v>0.99973349</c:v>
                </c:pt>
                <c:pt idx="1">
                  <c:v>0.99979499000000005</c:v>
                </c:pt>
                <c:pt idx="2">
                  <c:v>0.99937609999999999</c:v>
                </c:pt>
                <c:pt idx="3">
                  <c:v>1.01988133</c:v>
                </c:pt>
                <c:pt idx="4">
                  <c:v>1.01633193</c:v>
                </c:pt>
                <c:pt idx="5">
                  <c:v>1.02609365</c:v>
                </c:pt>
                <c:pt idx="6">
                  <c:v>1.0332715400000001</c:v>
                </c:pt>
                <c:pt idx="7">
                  <c:v>1.0325705199999999</c:v>
                </c:pt>
                <c:pt idx="8">
                  <c:v>1.0321863200000001</c:v>
                </c:pt>
                <c:pt idx="9">
                  <c:v>1.0548355199999999</c:v>
                </c:pt>
                <c:pt idx="10">
                  <c:v>1.06485549</c:v>
                </c:pt>
                <c:pt idx="11">
                  <c:v>1.07101399</c:v>
                </c:pt>
                <c:pt idx="12">
                  <c:v>1.0795959799999999</c:v>
                </c:pt>
                <c:pt idx="13">
                  <c:v>1.0807054199999999</c:v>
                </c:pt>
                <c:pt idx="14">
                  <c:v>1.07724339</c:v>
                </c:pt>
                <c:pt idx="15">
                  <c:v>1.0192246300000001</c:v>
                </c:pt>
                <c:pt idx="16">
                  <c:v>1.00931251</c:v>
                </c:pt>
                <c:pt idx="17">
                  <c:v>0.98571540000000002</c:v>
                </c:pt>
                <c:pt idx="18">
                  <c:v>1.0117050700000001</c:v>
                </c:pt>
                <c:pt idx="19">
                  <c:v>0.99338305000000005</c:v>
                </c:pt>
                <c:pt idx="20">
                  <c:v>0.98961478999999997</c:v>
                </c:pt>
                <c:pt idx="21">
                  <c:v>1.01718332</c:v>
                </c:pt>
                <c:pt idx="22">
                  <c:v>1.00615173</c:v>
                </c:pt>
                <c:pt idx="23">
                  <c:v>1.0120134199999999</c:v>
                </c:pt>
                <c:pt idx="24">
                  <c:v>1.0408606</c:v>
                </c:pt>
                <c:pt idx="25">
                  <c:v>1.0249196300000001</c:v>
                </c:pt>
                <c:pt idx="26">
                  <c:v>1.01847986</c:v>
                </c:pt>
                <c:pt idx="27">
                  <c:v>1.05121446</c:v>
                </c:pt>
                <c:pt idx="28">
                  <c:v>1.0498333799999999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AB-4D5B-8300-F624FD986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  <c:max val="1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Biomass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At val="1"/>
        <c:crossBetween val="midCat"/>
      </c:valAx>
      <c:valAx>
        <c:axId val="411095080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nm/676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both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708596733828821"/>
                  <c:y val="-7.060175050579151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6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All</a:t>
                    </a:r>
                    <a:br>
                      <a:rPr lang="en-US" baseline="0"/>
                    </a:br>
                    <a:r>
                      <a:rPr lang="en-US" i="1" baseline="0"/>
                      <a:t>r </a:t>
                    </a:r>
                    <a:r>
                      <a:rPr lang="en-US" baseline="0"/>
                      <a:t>= 0.50, p = 0.007 , N = 28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(Biomass!$M$9:$M$14,Biomass!$M$48:$M$57,Biomass!$M$59,Biomass!$M$60,Biomass!$M$62,Biomass!$M$84:$M$92)</c:f>
              <c:numCache>
                <c:formatCode>General</c:formatCode>
                <c:ptCount val="28"/>
                <c:pt idx="0">
                  <c:v>0.2142</c:v>
                </c:pt>
                <c:pt idx="1">
                  <c:v>0.19040000000000001</c:v>
                </c:pt>
                <c:pt idx="2">
                  <c:v>0.19040000000000001</c:v>
                </c:pt>
                <c:pt idx="3">
                  <c:v>0.2142</c:v>
                </c:pt>
                <c:pt idx="4">
                  <c:v>0.19040000000000001</c:v>
                </c:pt>
                <c:pt idx="5">
                  <c:v>0.1666</c:v>
                </c:pt>
                <c:pt idx="6">
                  <c:v>0.76160000000000005</c:v>
                </c:pt>
                <c:pt idx="7">
                  <c:v>0.61880000000000002</c:v>
                </c:pt>
                <c:pt idx="8">
                  <c:v>0.61880000000000002</c:v>
                </c:pt>
                <c:pt idx="9">
                  <c:v>0.59499999999999997</c:v>
                </c:pt>
                <c:pt idx="10">
                  <c:v>0.57120000000000004</c:v>
                </c:pt>
                <c:pt idx="11">
                  <c:v>0.7377999999999999</c:v>
                </c:pt>
                <c:pt idx="12">
                  <c:v>0.4284</c:v>
                </c:pt>
                <c:pt idx="13">
                  <c:v>0.40460000000000002</c:v>
                </c:pt>
                <c:pt idx="14">
                  <c:v>0.40460000000000002</c:v>
                </c:pt>
                <c:pt idx="15">
                  <c:v>0.5474</c:v>
                </c:pt>
                <c:pt idx="16">
                  <c:v>0.40460000000000002</c:v>
                </c:pt>
                <c:pt idx="17">
                  <c:v>0.97580000000000011</c:v>
                </c:pt>
                <c:pt idx="18">
                  <c:v>0.83300000000000007</c:v>
                </c:pt>
                <c:pt idx="19">
                  <c:v>1.0471999999999999</c:v>
                </c:pt>
                <c:pt idx="20">
                  <c:v>0.57120000000000004</c:v>
                </c:pt>
                <c:pt idx="21">
                  <c:v>0.99960000000000004</c:v>
                </c:pt>
                <c:pt idx="22">
                  <c:v>1.4279999999999999</c:v>
                </c:pt>
                <c:pt idx="23">
                  <c:v>1.3328</c:v>
                </c:pt>
                <c:pt idx="24">
                  <c:v>1.4518</c:v>
                </c:pt>
                <c:pt idx="25">
                  <c:v>0.61880000000000002</c:v>
                </c:pt>
                <c:pt idx="26">
                  <c:v>0.61880000000000002</c:v>
                </c:pt>
                <c:pt idx="27">
                  <c:v>0.61880000000000002</c:v>
                </c:pt>
              </c:numCache>
            </c:numRef>
          </c:xVal>
          <c:yVal>
            <c:numRef>
              <c:f>(Biomass!$J$9:$J$14,Biomass!$J$48:$J$57,Biomass!$J$59,Biomass!$J$60,Biomass!$J$62,Biomass!$J$84:$J$92)</c:f>
              <c:numCache>
                <c:formatCode>General</c:formatCode>
                <c:ptCount val="28"/>
                <c:pt idx="0">
                  <c:v>1.0293367200000001</c:v>
                </c:pt>
                <c:pt idx="1">
                  <c:v>1.0333415800000001</c:v>
                </c:pt>
                <c:pt idx="2">
                  <c:v>1.034006</c:v>
                </c:pt>
                <c:pt idx="3">
                  <c:v>1.0375977999999999</c:v>
                </c:pt>
                <c:pt idx="4">
                  <c:v>1.03615313</c:v>
                </c:pt>
                <c:pt idx="5">
                  <c:v>1.0242834599999999</c:v>
                </c:pt>
                <c:pt idx="6">
                  <c:v>1.0529165599999999</c:v>
                </c:pt>
                <c:pt idx="7">
                  <c:v>1.0446283999999999</c:v>
                </c:pt>
                <c:pt idx="8">
                  <c:v>1.0517624699999999</c:v>
                </c:pt>
                <c:pt idx="9">
                  <c:v>1.0332715400000001</c:v>
                </c:pt>
                <c:pt idx="10">
                  <c:v>1.0325705199999999</c:v>
                </c:pt>
                <c:pt idx="11">
                  <c:v>1.0321863200000001</c:v>
                </c:pt>
                <c:pt idx="12">
                  <c:v>1.0271008699999999</c:v>
                </c:pt>
                <c:pt idx="13">
                  <c:v>1.03817567</c:v>
                </c:pt>
                <c:pt idx="14">
                  <c:v>1.0222276699999999</c:v>
                </c:pt>
                <c:pt idx="15">
                  <c:v>1.1114001899999999</c:v>
                </c:pt>
                <c:pt idx="16">
                  <c:v>1.0903121200000001</c:v>
                </c:pt>
                <c:pt idx="17">
                  <c:v>1.2085764400000001</c:v>
                </c:pt>
                <c:pt idx="18">
                  <c:v>1.1809235</c:v>
                </c:pt>
                <c:pt idx="19">
                  <c:v>1.09377295</c:v>
                </c:pt>
                <c:pt idx="20">
                  <c:v>1.0626571199999999</c:v>
                </c:pt>
                <c:pt idx="21">
                  <c:v>1.0764833599999999</c:v>
                </c:pt>
                <c:pt idx="22">
                  <c:v>1.0795959799999999</c:v>
                </c:pt>
                <c:pt idx="23">
                  <c:v>1.0807054199999999</c:v>
                </c:pt>
                <c:pt idx="24">
                  <c:v>1.07724339</c:v>
                </c:pt>
                <c:pt idx="25">
                  <c:v>1.0886530400000001</c:v>
                </c:pt>
                <c:pt idx="26">
                  <c:v>1.0762497600000001</c:v>
                </c:pt>
                <c:pt idx="27">
                  <c:v>1.0472197400000001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87-406E-A91C-BA2729B9F8D1}"/>
            </c:ext>
          </c:extLst>
        </c:ser>
        <c:ser>
          <c:idx val="1"/>
          <c:order val="1"/>
          <c:tx>
            <c:v>Microcystis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(Biomass!$M$9:$M$11,Biomass!$M$57,Biomass!$M$59)</c:f>
              <c:numCache>
                <c:formatCode>General</c:formatCode>
                <c:ptCount val="5"/>
                <c:pt idx="0">
                  <c:v>0.2142</c:v>
                </c:pt>
                <c:pt idx="1">
                  <c:v>0.19040000000000001</c:v>
                </c:pt>
                <c:pt idx="2">
                  <c:v>0.19040000000000001</c:v>
                </c:pt>
                <c:pt idx="3">
                  <c:v>0.5474</c:v>
                </c:pt>
                <c:pt idx="4">
                  <c:v>0.40460000000000002</c:v>
                </c:pt>
              </c:numCache>
            </c:numRef>
          </c:xVal>
          <c:yVal>
            <c:numRef>
              <c:f>(Biomass!$J$9:$J$11,Biomass!$J$57,Biomass!$J$59)</c:f>
              <c:numCache>
                <c:formatCode>General</c:formatCode>
                <c:ptCount val="5"/>
                <c:pt idx="0">
                  <c:v>1.0293367200000001</c:v>
                </c:pt>
                <c:pt idx="1">
                  <c:v>1.0333415800000001</c:v>
                </c:pt>
                <c:pt idx="2">
                  <c:v>1.034006</c:v>
                </c:pt>
                <c:pt idx="3">
                  <c:v>1.1114001899999999</c:v>
                </c:pt>
                <c:pt idx="4">
                  <c:v>1.0903121200000001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87-406E-A91C-BA2729B9F8D1}"/>
            </c:ext>
          </c:extLst>
        </c:ser>
        <c:ser>
          <c:idx val="0"/>
          <c:order val="2"/>
          <c:tx>
            <c:v>Synechococcus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5104545321394154"/>
                  <c:y val="9.867805013547127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6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Cyanobacteria</a:t>
                    </a:r>
                    <a:br>
                      <a:rPr lang="en-US" baseline="0"/>
                    </a:br>
                    <a:r>
                      <a:rPr lang="en-US" i="1" baseline="0"/>
                      <a:t>r</a:t>
                    </a:r>
                    <a:r>
                      <a:rPr lang="en-US" baseline="0"/>
                      <a:t> = 1.0, p &lt;0.001 , N = 10 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(Biomass!$M$12:$M$14,Biomass!$M$60,Biomass!$M$62)</c:f>
              <c:numCache>
                <c:formatCode>General</c:formatCode>
                <c:ptCount val="5"/>
                <c:pt idx="0">
                  <c:v>0.2142</c:v>
                </c:pt>
                <c:pt idx="1">
                  <c:v>0.19040000000000001</c:v>
                </c:pt>
                <c:pt idx="2">
                  <c:v>0.1666</c:v>
                </c:pt>
                <c:pt idx="3">
                  <c:v>0.97580000000000011</c:v>
                </c:pt>
                <c:pt idx="4">
                  <c:v>0.83300000000000007</c:v>
                </c:pt>
              </c:numCache>
            </c:numRef>
          </c:xVal>
          <c:yVal>
            <c:numRef>
              <c:f>(Biomass!$J$12:$J$14,Biomass!$J$60,Biomass!$J$62)</c:f>
              <c:numCache>
                <c:formatCode>General</c:formatCode>
                <c:ptCount val="5"/>
                <c:pt idx="0">
                  <c:v>1.0375977999999999</c:v>
                </c:pt>
                <c:pt idx="1">
                  <c:v>1.03615313</c:v>
                </c:pt>
                <c:pt idx="2">
                  <c:v>1.0242834599999999</c:v>
                </c:pt>
                <c:pt idx="3">
                  <c:v>1.2085764400000001</c:v>
                </c:pt>
                <c:pt idx="4">
                  <c:v>1.1809235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87-406E-A91C-BA2729B9F8D1}"/>
            </c:ext>
          </c:extLst>
        </c:ser>
        <c:ser>
          <c:idx val="4"/>
          <c:order val="3"/>
          <c:tx>
            <c:v>Cryptomonas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(Biomass!$M$48:$M$50,Biomass!$M$84:$M$86)</c:f>
              <c:numCache>
                <c:formatCode>General</c:formatCode>
                <c:ptCount val="6"/>
                <c:pt idx="0">
                  <c:v>0.76160000000000005</c:v>
                </c:pt>
                <c:pt idx="1">
                  <c:v>0.61880000000000002</c:v>
                </c:pt>
                <c:pt idx="2">
                  <c:v>0.61880000000000002</c:v>
                </c:pt>
                <c:pt idx="3">
                  <c:v>1.0471999999999999</c:v>
                </c:pt>
                <c:pt idx="4">
                  <c:v>0.57120000000000004</c:v>
                </c:pt>
                <c:pt idx="5">
                  <c:v>0.99960000000000004</c:v>
                </c:pt>
              </c:numCache>
            </c:numRef>
          </c:xVal>
          <c:yVal>
            <c:numRef>
              <c:f>(Biomass!$J$48:$J$50,Biomass!$J$84:$J$86)</c:f>
              <c:numCache>
                <c:formatCode>General</c:formatCode>
                <c:ptCount val="6"/>
                <c:pt idx="0">
                  <c:v>1.0529165599999999</c:v>
                </c:pt>
                <c:pt idx="1">
                  <c:v>1.0446283999999999</c:v>
                </c:pt>
                <c:pt idx="2">
                  <c:v>1.0517624699999999</c:v>
                </c:pt>
                <c:pt idx="3">
                  <c:v>1.09377295</c:v>
                </c:pt>
                <c:pt idx="4">
                  <c:v>1.0626571199999999</c:v>
                </c:pt>
                <c:pt idx="5">
                  <c:v>1.0764833599999999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87-406E-A91C-BA2729B9F8D1}"/>
            </c:ext>
          </c:extLst>
        </c:ser>
        <c:ser>
          <c:idx val="5"/>
          <c:order val="4"/>
          <c:tx>
            <c:v>Desmodesmus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(Biomass!$M$54:$M$56,Biomass!$M$90:$M$92)</c:f>
              <c:numCache>
                <c:formatCode>General</c:formatCode>
                <c:ptCount val="6"/>
                <c:pt idx="0">
                  <c:v>0.4284</c:v>
                </c:pt>
                <c:pt idx="1">
                  <c:v>0.40460000000000002</c:v>
                </c:pt>
                <c:pt idx="2">
                  <c:v>0.40460000000000002</c:v>
                </c:pt>
                <c:pt idx="3">
                  <c:v>0.61880000000000002</c:v>
                </c:pt>
                <c:pt idx="4">
                  <c:v>0.61880000000000002</c:v>
                </c:pt>
                <c:pt idx="5">
                  <c:v>0.61880000000000002</c:v>
                </c:pt>
              </c:numCache>
            </c:numRef>
          </c:xVal>
          <c:yVal>
            <c:numRef>
              <c:f>(Biomass!$J$54:$J$56,Biomass!$J$90:$J$92)</c:f>
              <c:numCache>
                <c:formatCode>General</c:formatCode>
                <c:ptCount val="6"/>
                <c:pt idx="0">
                  <c:v>1.0271008699999999</c:v>
                </c:pt>
                <c:pt idx="1">
                  <c:v>1.03817567</c:v>
                </c:pt>
                <c:pt idx="2">
                  <c:v>1.0222276699999999</c:v>
                </c:pt>
                <c:pt idx="3">
                  <c:v>1.0886530400000001</c:v>
                </c:pt>
                <c:pt idx="4">
                  <c:v>1.0762497600000001</c:v>
                </c:pt>
                <c:pt idx="5">
                  <c:v>1.0472197400000001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87-406E-A91C-BA2729B9F8D1}"/>
            </c:ext>
          </c:extLst>
        </c:ser>
        <c:ser>
          <c:idx val="3"/>
          <c:order val="5"/>
          <c:tx>
            <c:v>Peridinium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(Biomass!$M$51:$M$53,Biomass!$M$87:$M$89)</c:f>
              <c:numCache>
                <c:formatCode>General</c:formatCode>
                <c:ptCount val="6"/>
                <c:pt idx="0">
                  <c:v>0.59499999999999997</c:v>
                </c:pt>
                <c:pt idx="1">
                  <c:v>0.57120000000000004</c:v>
                </c:pt>
                <c:pt idx="2">
                  <c:v>0.7377999999999999</c:v>
                </c:pt>
                <c:pt idx="3">
                  <c:v>1.4279999999999999</c:v>
                </c:pt>
                <c:pt idx="4">
                  <c:v>1.3328</c:v>
                </c:pt>
                <c:pt idx="5">
                  <c:v>1.4518</c:v>
                </c:pt>
              </c:numCache>
            </c:numRef>
          </c:xVal>
          <c:yVal>
            <c:numRef>
              <c:f>(Biomass!$J$51:$J$53,Biomass!$J$87:$J$89)</c:f>
              <c:numCache>
                <c:formatCode>General</c:formatCode>
                <c:ptCount val="6"/>
                <c:pt idx="0">
                  <c:v>1.0332715400000001</c:v>
                </c:pt>
                <c:pt idx="1">
                  <c:v>1.0325705199999999</c:v>
                </c:pt>
                <c:pt idx="2">
                  <c:v>1.0321863200000001</c:v>
                </c:pt>
                <c:pt idx="3">
                  <c:v>1.0795959799999999</c:v>
                </c:pt>
                <c:pt idx="4">
                  <c:v>1.0807054199999999</c:v>
                </c:pt>
                <c:pt idx="5">
                  <c:v>1.07724339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987-406E-A91C-BA2729B9F8D1}"/>
            </c:ext>
          </c:extLst>
        </c:ser>
        <c:ser>
          <c:idx val="6"/>
          <c:order val="6"/>
          <c:tx>
            <c:v>Cyanobacteria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(Biomass!$M$9:$M$14,Biomass!$M$57,Biomass!$M$59,Biomass!$M$60,Biomass!$M$62)</c:f>
              <c:numCache>
                <c:formatCode>General</c:formatCode>
                <c:ptCount val="10"/>
                <c:pt idx="0">
                  <c:v>0.2142</c:v>
                </c:pt>
                <c:pt idx="1">
                  <c:v>0.19040000000000001</c:v>
                </c:pt>
                <c:pt idx="2">
                  <c:v>0.19040000000000001</c:v>
                </c:pt>
                <c:pt idx="3">
                  <c:v>0.2142</c:v>
                </c:pt>
                <c:pt idx="4">
                  <c:v>0.19040000000000001</c:v>
                </c:pt>
                <c:pt idx="5">
                  <c:v>0.1666</c:v>
                </c:pt>
                <c:pt idx="6">
                  <c:v>0.5474</c:v>
                </c:pt>
                <c:pt idx="7">
                  <c:v>0.40460000000000002</c:v>
                </c:pt>
                <c:pt idx="8">
                  <c:v>0.97580000000000011</c:v>
                </c:pt>
                <c:pt idx="9">
                  <c:v>0.83300000000000007</c:v>
                </c:pt>
              </c:numCache>
            </c:numRef>
          </c:xVal>
          <c:yVal>
            <c:numRef>
              <c:f>(Biomass!$J$9:$J$14,Biomass!$J$57,Biomass!$J$59,Biomass!$J$60,Biomass!$J$62)</c:f>
              <c:numCache>
                <c:formatCode>General</c:formatCode>
                <c:ptCount val="10"/>
                <c:pt idx="0">
                  <c:v>1.0293367200000001</c:v>
                </c:pt>
                <c:pt idx="1">
                  <c:v>1.0333415800000001</c:v>
                </c:pt>
                <c:pt idx="2">
                  <c:v>1.034006</c:v>
                </c:pt>
                <c:pt idx="3">
                  <c:v>1.0375977999999999</c:v>
                </c:pt>
                <c:pt idx="4">
                  <c:v>1.03615313</c:v>
                </c:pt>
                <c:pt idx="5">
                  <c:v>1.0242834599999999</c:v>
                </c:pt>
                <c:pt idx="6">
                  <c:v>1.1114001899999999</c:v>
                </c:pt>
                <c:pt idx="7">
                  <c:v>1.0903121200000001</c:v>
                </c:pt>
                <c:pt idx="8">
                  <c:v>1.2085764400000001</c:v>
                </c:pt>
                <c:pt idx="9">
                  <c:v>1.1809235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54-4C51-AE78-2468A323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Chlorophyll </a:t>
                </a:r>
                <a:r>
                  <a:rPr lang="fi-FI" i="1"/>
                  <a:t>a</a:t>
                </a:r>
                <a:r>
                  <a:rPr lang="fi-FI"/>
                  <a:t> (µg/mL)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At val="1"/>
        <c:crossBetween val="midCat"/>
      </c:valAx>
      <c:valAx>
        <c:axId val="411095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nm/676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i="1"/>
              <a:t>Synechococcus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uusi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(Abundance!$G$6:$G$8,Abundance!$G$12:$G$14,Abundance!$G$27:$G$29,Abundance!$G$42:$G$44,Abundance!$G$60:$G$62,Abundance!$G$78:$G$80,Abundance!$G$96:$G$98)</c:f>
              <c:numCache>
                <c:formatCode>0.000E+00</c:formatCode>
                <c:ptCount val="21"/>
                <c:pt idx="0">
                  <c:v>745.3</c:v>
                </c:pt>
                <c:pt idx="1">
                  <c:v>704.5</c:v>
                </c:pt>
                <c:pt idx="2">
                  <c:v>712.2</c:v>
                </c:pt>
                <c:pt idx="3">
                  <c:v>977.6</c:v>
                </c:pt>
                <c:pt idx="4">
                  <c:v>1008</c:v>
                </c:pt>
                <c:pt idx="5">
                  <c:v>934.1</c:v>
                </c:pt>
                <c:pt idx="6">
                  <c:v>1383</c:v>
                </c:pt>
                <c:pt idx="7">
                  <c:v>1212</c:v>
                </c:pt>
                <c:pt idx="8">
                  <c:v>1434</c:v>
                </c:pt>
                <c:pt idx="9">
                  <c:v>2346</c:v>
                </c:pt>
                <c:pt idx="10">
                  <c:v>2520</c:v>
                </c:pt>
                <c:pt idx="11">
                  <c:v>2316</c:v>
                </c:pt>
                <c:pt idx="12">
                  <c:v>3688</c:v>
                </c:pt>
                <c:pt idx="13">
                  <c:v>3917</c:v>
                </c:pt>
                <c:pt idx="14">
                  <c:v>3610</c:v>
                </c:pt>
                <c:pt idx="15">
                  <c:v>5991</c:v>
                </c:pt>
                <c:pt idx="16">
                  <c:v>6516</c:v>
                </c:pt>
                <c:pt idx="17">
                  <c:v>6302</c:v>
                </c:pt>
                <c:pt idx="18">
                  <c:v>7788</c:v>
                </c:pt>
                <c:pt idx="19">
                  <c:v>8020</c:v>
                </c:pt>
                <c:pt idx="20">
                  <c:v>8217</c:v>
                </c:pt>
              </c:numCache>
            </c:numRef>
          </c:xVal>
          <c:yVal>
            <c:numRef>
              <c:f>(Abundance!$K$6:$K$8,Abundance!$K$12:$K$14,Abundance!$K$27:$K$29,Abundance!$K$42:$K$44,Abundance!$K$60:$K$62,Abundance!$K$78:$K$80,Abundance!$K$96:$K$98)</c:f>
              <c:numCache>
                <c:formatCode>General</c:formatCode>
                <c:ptCount val="21"/>
                <c:pt idx="0">
                  <c:v>1.02929202</c:v>
                </c:pt>
                <c:pt idx="1">
                  <c:v>1.0292498000000001</c:v>
                </c:pt>
                <c:pt idx="2">
                  <c:v>1.01361426</c:v>
                </c:pt>
                <c:pt idx="3">
                  <c:v>1.0375977999999999</c:v>
                </c:pt>
                <c:pt idx="4">
                  <c:v>1.03615313</c:v>
                </c:pt>
                <c:pt idx="5">
                  <c:v>1.0242834599999999</c:v>
                </c:pt>
                <c:pt idx="6">
                  <c:v>1.06418707</c:v>
                </c:pt>
                <c:pt idx="7">
                  <c:v>1.0676532000000001</c:v>
                </c:pt>
                <c:pt idx="8">
                  <c:v>1.04626581</c:v>
                </c:pt>
                <c:pt idx="9">
                  <c:v>1.1134166400000001</c:v>
                </c:pt>
                <c:pt idx="10">
                  <c:v>1.11998007</c:v>
                </c:pt>
                <c:pt idx="11">
                  <c:v>1.0861481099999999</c:v>
                </c:pt>
                <c:pt idx="12">
                  <c:v>1.2085764400000001</c:v>
                </c:pt>
                <c:pt idx="13">
                  <c:v>1.21852048</c:v>
                </c:pt>
                <c:pt idx="14">
                  <c:v>1.1809235</c:v>
                </c:pt>
                <c:pt idx="15">
                  <c:v>1.39910033</c:v>
                </c:pt>
                <c:pt idx="16">
                  <c:v>1.372074</c:v>
                </c:pt>
                <c:pt idx="17">
                  <c:v>1.30541043</c:v>
                </c:pt>
                <c:pt idx="18">
                  <c:v>1.57646621</c:v>
                </c:pt>
                <c:pt idx="19">
                  <c:v>1.53177436</c:v>
                </c:pt>
                <c:pt idx="20">
                  <c:v>1.43837433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AF-4A6C-8019-0209B1EDAAD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Abundance!$G$160:$G$174</c:f>
              <c:numCache>
                <c:formatCode>0.000E+00</c:formatCode>
                <c:ptCount val="15"/>
                <c:pt idx="0">
                  <c:v>788.4</c:v>
                </c:pt>
                <c:pt idx="1">
                  <c:v>844.1</c:v>
                </c:pt>
                <c:pt idx="2">
                  <c:v>781.26929475000009</c:v>
                </c:pt>
                <c:pt idx="3">
                  <c:v>1030</c:v>
                </c:pt>
                <c:pt idx="4">
                  <c:v>1089</c:v>
                </c:pt>
                <c:pt idx="5">
                  <c:v>1176</c:v>
                </c:pt>
                <c:pt idx="6">
                  <c:v>1287</c:v>
                </c:pt>
                <c:pt idx="7">
                  <c:v>1440</c:v>
                </c:pt>
                <c:pt idx="8">
                  <c:v>1397</c:v>
                </c:pt>
                <c:pt idx="9">
                  <c:v>2341</c:v>
                </c:pt>
                <c:pt idx="10">
                  <c:v>2401</c:v>
                </c:pt>
                <c:pt idx="11">
                  <c:v>2463</c:v>
                </c:pt>
                <c:pt idx="12">
                  <c:v>2520</c:v>
                </c:pt>
                <c:pt idx="13">
                  <c:v>2478</c:v>
                </c:pt>
                <c:pt idx="14">
                  <c:v>2906.8581541999997</c:v>
                </c:pt>
              </c:numCache>
            </c:numRef>
          </c:xVal>
          <c:yVal>
            <c:numRef>
              <c:f>Abundance!$K$160:$K$174</c:f>
              <c:numCache>
                <c:formatCode>General</c:formatCode>
                <c:ptCount val="15"/>
                <c:pt idx="0">
                  <c:v>1.01223543</c:v>
                </c:pt>
                <c:pt idx="1">
                  <c:v>1.0076333</c:v>
                </c:pt>
                <c:pt idx="2">
                  <c:v>0.99479605999999998</c:v>
                </c:pt>
                <c:pt idx="3">
                  <c:v>1.0156242799999999</c:v>
                </c:pt>
                <c:pt idx="4">
                  <c:v>1.01265732</c:v>
                </c:pt>
                <c:pt idx="5">
                  <c:v>1.0026728300000001</c:v>
                </c:pt>
                <c:pt idx="6">
                  <c:v>1.02942595</c:v>
                </c:pt>
                <c:pt idx="7">
                  <c:v>1.0267728899999999</c:v>
                </c:pt>
                <c:pt idx="8">
                  <c:v>1.01069271</c:v>
                </c:pt>
                <c:pt idx="9">
                  <c:v>1.0140543099999999</c:v>
                </c:pt>
                <c:pt idx="10">
                  <c:v>1.04760952</c:v>
                </c:pt>
                <c:pt idx="11">
                  <c:v>1.0274669299999999</c:v>
                </c:pt>
                <c:pt idx="12">
                  <c:v>1.0676186000000001</c:v>
                </c:pt>
                <c:pt idx="13">
                  <c:v>1.0657025200000001</c:v>
                </c:pt>
                <c:pt idx="14">
                  <c:v>1.04351967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AF-4A6C-8019-0209B1EDAAD5}"/>
            </c:ext>
          </c:extLst>
        </c:ser>
        <c:ser>
          <c:idx val="2"/>
          <c:order val="2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290360899076074"/>
                  <c:y val="-1.518804608577242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7E-05x + 0.939</a:t>
                    </a:r>
                    <a:br>
                      <a:rPr lang="en-US" baseline="0"/>
                    </a:br>
                    <a:r>
                      <a:rPr lang="en-US" baseline="0"/>
                      <a:t>R² = 0.93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(Abundance!$G$6:$G$8,Abundance!$G$12:$G$14,Abundance!$G$27:$G$29,Abundance!$G$42:$G$44,Abundance!$G$60:$G$62,Abundance!$G$78:$G$80,Abundance!$G$96:$G$98,Abundance!$G$160:$G$174)</c:f>
              <c:numCache>
                <c:formatCode>0.000E+00</c:formatCode>
                <c:ptCount val="36"/>
                <c:pt idx="0">
                  <c:v>745.3</c:v>
                </c:pt>
                <c:pt idx="1">
                  <c:v>704.5</c:v>
                </c:pt>
                <c:pt idx="2">
                  <c:v>712.2</c:v>
                </c:pt>
                <c:pt idx="3">
                  <c:v>977.6</c:v>
                </c:pt>
                <c:pt idx="4">
                  <c:v>1008</c:v>
                </c:pt>
                <c:pt idx="5">
                  <c:v>934.1</c:v>
                </c:pt>
                <c:pt idx="6">
                  <c:v>1383</c:v>
                </c:pt>
                <c:pt idx="7">
                  <c:v>1212</c:v>
                </c:pt>
                <c:pt idx="8">
                  <c:v>1434</c:v>
                </c:pt>
                <c:pt idx="9">
                  <c:v>2346</c:v>
                </c:pt>
                <c:pt idx="10">
                  <c:v>2520</c:v>
                </c:pt>
                <c:pt idx="11">
                  <c:v>2316</c:v>
                </c:pt>
                <c:pt idx="12">
                  <c:v>3688</c:v>
                </c:pt>
                <c:pt idx="13">
                  <c:v>3917</c:v>
                </c:pt>
                <c:pt idx="14">
                  <c:v>3610</c:v>
                </c:pt>
                <c:pt idx="15">
                  <c:v>5991</c:v>
                </c:pt>
                <c:pt idx="16">
                  <c:v>6516</c:v>
                </c:pt>
                <c:pt idx="17">
                  <c:v>6302</c:v>
                </c:pt>
                <c:pt idx="18">
                  <c:v>7788</c:v>
                </c:pt>
                <c:pt idx="19">
                  <c:v>8020</c:v>
                </c:pt>
                <c:pt idx="20">
                  <c:v>8217</c:v>
                </c:pt>
                <c:pt idx="21">
                  <c:v>788.4</c:v>
                </c:pt>
                <c:pt idx="22">
                  <c:v>844.1</c:v>
                </c:pt>
                <c:pt idx="23">
                  <c:v>781.26929475000009</c:v>
                </c:pt>
                <c:pt idx="24">
                  <c:v>1030</c:v>
                </c:pt>
                <c:pt idx="25">
                  <c:v>1089</c:v>
                </c:pt>
                <c:pt idx="26">
                  <c:v>1176</c:v>
                </c:pt>
                <c:pt idx="27">
                  <c:v>1287</c:v>
                </c:pt>
                <c:pt idx="28">
                  <c:v>1440</c:v>
                </c:pt>
                <c:pt idx="29">
                  <c:v>1397</c:v>
                </c:pt>
                <c:pt idx="30">
                  <c:v>2341</c:v>
                </c:pt>
                <c:pt idx="31">
                  <c:v>2401</c:v>
                </c:pt>
                <c:pt idx="32">
                  <c:v>2463</c:v>
                </c:pt>
                <c:pt idx="33">
                  <c:v>2520</c:v>
                </c:pt>
                <c:pt idx="34">
                  <c:v>2478</c:v>
                </c:pt>
                <c:pt idx="35">
                  <c:v>2906.8581541999997</c:v>
                </c:pt>
              </c:numCache>
            </c:numRef>
          </c:xVal>
          <c:yVal>
            <c:numRef>
              <c:f>(Abundance!$K$6:$K$8,Abundance!$K$12:$K$14,Abundance!$K$27:$K$29,Abundance!$K$42:$K$44,Abundance!$K$60:$K$62,Abundance!$K$78:$K$80,Abundance!$K$96:$K$98,Abundance!$K$160:$K$174)</c:f>
              <c:numCache>
                <c:formatCode>General</c:formatCode>
                <c:ptCount val="36"/>
                <c:pt idx="0">
                  <c:v>1.02929202</c:v>
                </c:pt>
                <c:pt idx="1">
                  <c:v>1.0292498000000001</c:v>
                </c:pt>
                <c:pt idx="2">
                  <c:v>1.01361426</c:v>
                </c:pt>
                <c:pt idx="3">
                  <c:v>1.0375977999999999</c:v>
                </c:pt>
                <c:pt idx="4">
                  <c:v>1.03615313</c:v>
                </c:pt>
                <c:pt idx="5">
                  <c:v>1.0242834599999999</c:v>
                </c:pt>
                <c:pt idx="6">
                  <c:v>1.06418707</c:v>
                </c:pt>
                <c:pt idx="7">
                  <c:v>1.0676532000000001</c:v>
                </c:pt>
                <c:pt idx="8">
                  <c:v>1.04626581</c:v>
                </c:pt>
                <c:pt idx="9">
                  <c:v>1.1134166400000001</c:v>
                </c:pt>
                <c:pt idx="10">
                  <c:v>1.11998007</c:v>
                </c:pt>
                <c:pt idx="11">
                  <c:v>1.0861481099999999</c:v>
                </c:pt>
                <c:pt idx="12">
                  <c:v>1.2085764400000001</c:v>
                </c:pt>
                <c:pt idx="13">
                  <c:v>1.21852048</c:v>
                </c:pt>
                <c:pt idx="14">
                  <c:v>1.1809235</c:v>
                </c:pt>
                <c:pt idx="15">
                  <c:v>1.39910033</c:v>
                </c:pt>
                <c:pt idx="16">
                  <c:v>1.372074</c:v>
                </c:pt>
                <c:pt idx="17">
                  <c:v>1.30541043</c:v>
                </c:pt>
                <c:pt idx="18">
                  <c:v>1.57646621</c:v>
                </c:pt>
                <c:pt idx="19">
                  <c:v>1.53177436</c:v>
                </c:pt>
                <c:pt idx="20">
                  <c:v>1.43837433</c:v>
                </c:pt>
                <c:pt idx="21">
                  <c:v>1.01223543</c:v>
                </c:pt>
                <c:pt idx="22">
                  <c:v>1.0076333</c:v>
                </c:pt>
                <c:pt idx="23">
                  <c:v>0.99479605999999998</c:v>
                </c:pt>
                <c:pt idx="24">
                  <c:v>1.0156242799999999</c:v>
                </c:pt>
                <c:pt idx="25">
                  <c:v>1.01265732</c:v>
                </c:pt>
                <c:pt idx="26">
                  <c:v>1.0026728300000001</c:v>
                </c:pt>
                <c:pt idx="27">
                  <c:v>1.02942595</c:v>
                </c:pt>
                <c:pt idx="28">
                  <c:v>1.0267728899999999</c:v>
                </c:pt>
                <c:pt idx="29">
                  <c:v>1.01069271</c:v>
                </c:pt>
                <c:pt idx="30">
                  <c:v>1.0140543099999999</c:v>
                </c:pt>
                <c:pt idx="31">
                  <c:v>1.04760952</c:v>
                </c:pt>
                <c:pt idx="32">
                  <c:v>1.0274669299999999</c:v>
                </c:pt>
                <c:pt idx="33">
                  <c:v>1.0676186000000001</c:v>
                </c:pt>
                <c:pt idx="34">
                  <c:v>1.0657025200000001</c:v>
                </c:pt>
                <c:pt idx="35">
                  <c:v>1.04351967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AF-4A6C-8019-0209B1EDA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Abundance (×10</a:t>
                </a:r>
                <a:r>
                  <a:rPr lang="fi-FI" baseline="30000"/>
                  <a:t>4</a:t>
                </a:r>
                <a:r>
                  <a:rPr lang="fi-FI"/>
                  <a:t> units/mL)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 val="autoZero"/>
        <c:crossBetween val="midCat"/>
      </c:valAx>
      <c:valAx>
        <c:axId val="411095080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 / 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i="1"/>
              <a:t>Microcystis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uusi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(Abundance!$G$3:$G$5,Abundance!$G$9:$G$11,Abundance!$G$24:$G$26,Abundance!$G$39:$G$41,Abundance!$G$57:$G$59,Abundance!$G$63:$G$65,Abundance!$G$75:$G$77,Abundance!$G$93:$G$95)</c:f>
              <c:numCache>
                <c:formatCode>0.000E+00</c:formatCode>
                <c:ptCount val="24"/>
                <c:pt idx="0">
                  <c:v>175.1466633</c:v>
                </c:pt>
                <c:pt idx="1">
                  <c:v>160.65208844999998</c:v>
                </c:pt>
                <c:pt idx="2">
                  <c:v>171.19843965000001</c:v>
                </c:pt>
                <c:pt idx="3">
                  <c:v>229.76930550000003</c:v>
                </c:pt>
                <c:pt idx="4">
                  <c:v>228.49095990000001</c:v>
                </c:pt>
                <c:pt idx="5">
                  <c:v>237.01992195000003</c:v>
                </c:pt>
                <c:pt idx="6">
                  <c:v>323.95408080000004</c:v>
                </c:pt>
                <c:pt idx="7">
                  <c:v>299.18613480000005</c:v>
                </c:pt>
                <c:pt idx="8">
                  <c:v>283.86596175</c:v>
                </c:pt>
                <c:pt idx="9">
                  <c:v>439.01184285000005</c:v>
                </c:pt>
                <c:pt idx="10">
                  <c:v>397.67201039999998</c:v>
                </c:pt>
                <c:pt idx="11">
                  <c:v>411.14790360000001</c:v>
                </c:pt>
                <c:pt idx="12">
                  <c:v>501.72597405000005</c:v>
                </c:pt>
                <c:pt idx="13">
                  <c:v>469.21941570000007</c:v>
                </c:pt>
                <c:pt idx="14">
                  <c:v>472.48969319999998</c:v>
                </c:pt>
                <c:pt idx="15">
                  <c:v>587.53805565000005</c:v>
                </c:pt>
                <c:pt idx="16">
                  <c:v>581.52074505000007</c:v>
                </c:pt>
                <c:pt idx="17">
                  <c:v>583.67912820000004</c:v>
                </c:pt>
                <c:pt idx="18">
                  <c:v>731.28835779999997</c:v>
                </c:pt>
                <c:pt idx="19">
                  <c:v>740.95871849999992</c:v>
                </c:pt>
                <c:pt idx="20">
                  <c:v>780.94696679999993</c:v>
                </c:pt>
                <c:pt idx="21">
                  <c:v>921.03651639999987</c:v>
                </c:pt>
                <c:pt idx="22">
                  <c:v>945.0817376</c:v>
                </c:pt>
                <c:pt idx="23">
                  <c:v>930.83755765000001</c:v>
                </c:pt>
              </c:numCache>
            </c:numRef>
          </c:xVal>
          <c:yVal>
            <c:numRef>
              <c:f>(Abundance!$K$3:$K$5,Abundance!$K$9:$K$11,Abundance!$K$24:$K$26,Abundance!$K$39:$K$41,Abundance!$K$57:$K$59,Abundance!$K$63:$K$65,Abundance!$K$75:$K$77,Abundance!$K$93:$K$95)</c:f>
              <c:numCache>
                <c:formatCode>General</c:formatCode>
                <c:ptCount val="24"/>
                <c:pt idx="0">
                  <c:v>1.0286500199999999</c:v>
                </c:pt>
                <c:pt idx="1">
                  <c:v>1.0201236300000001</c:v>
                </c:pt>
                <c:pt idx="2">
                  <c:v>1.0234684599999999</c:v>
                </c:pt>
                <c:pt idx="3">
                  <c:v>1.0293367200000001</c:v>
                </c:pt>
                <c:pt idx="4">
                  <c:v>1.0333415800000001</c:v>
                </c:pt>
                <c:pt idx="5">
                  <c:v>1.034006</c:v>
                </c:pt>
                <c:pt idx="6">
                  <c:v>1.05857157</c:v>
                </c:pt>
                <c:pt idx="7">
                  <c:v>1.05019273</c:v>
                </c:pt>
                <c:pt idx="8">
                  <c:v>1.0496987600000001</c:v>
                </c:pt>
                <c:pt idx="9">
                  <c:v>1.06072879</c:v>
                </c:pt>
                <c:pt idx="10">
                  <c:v>1.0555709200000001</c:v>
                </c:pt>
                <c:pt idx="11">
                  <c:v>1.05671363</c:v>
                </c:pt>
                <c:pt idx="12">
                  <c:v>1.1114001899999999</c:v>
                </c:pt>
                <c:pt idx="13">
                  <c:v>1.0901932700000001</c:v>
                </c:pt>
                <c:pt idx="14">
                  <c:v>1.0903121200000001</c:v>
                </c:pt>
                <c:pt idx="15">
                  <c:v>1.10800258</c:v>
                </c:pt>
                <c:pt idx="16">
                  <c:v>1.10465795</c:v>
                </c:pt>
                <c:pt idx="17">
                  <c:v>1.0864951899999999</c:v>
                </c:pt>
                <c:pt idx="18">
                  <c:v>1.1318407800000001</c:v>
                </c:pt>
                <c:pt idx="19">
                  <c:v>1.12738344</c:v>
                </c:pt>
                <c:pt idx="20">
                  <c:v>1.118276</c:v>
                </c:pt>
                <c:pt idx="21">
                  <c:v>1.1941302499999999</c:v>
                </c:pt>
                <c:pt idx="22">
                  <c:v>1.16853761</c:v>
                </c:pt>
                <c:pt idx="23">
                  <c:v>1.1596487499999999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F-4F10-8A71-1FCBCE3FEE8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Abundance!$G$145:$G$159</c:f>
              <c:numCache>
                <c:formatCode>0.000E+00</c:formatCode>
                <c:ptCount val="15"/>
                <c:pt idx="0">
                  <c:v>58.024905750000002</c:v>
                </c:pt>
                <c:pt idx="1">
                  <c:v>61.134215099999999</c:v>
                </c:pt>
                <c:pt idx="2">
                  <c:v>64.583084999999997</c:v>
                </c:pt>
                <c:pt idx="3">
                  <c:v>169.95338430000001</c:v>
                </c:pt>
                <c:pt idx="4">
                  <c:v>191.89831710000001</c:v>
                </c:pt>
                <c:pt idx="5">
                  <c:v>205.56063570000001</c:v>
                </c:pt>
                <c:pt idx="6">
                  <c:v>229.42958829</c:v>
                </c:pt>
                <c:pt idx="7">
                  <c:v>236.32987381500001</c:v>
                </c:pt>
                <c:pt idx="8">
                  <c:v>257.99873253000004</c:v>
                </c:pt>
                <c:pt idx="9">
                  <c:v>334.80004424999998</c:v>
                </c:pt>
                <c:pt idx="10">
                  <c:v>345.30644715</c:v>
                </c:pt>
                <c:pt idx="11">
                  <c:v>361.93159800000001</c:v>
                </c:pt>
                <c:pt idx="12">
                  <c:v>425.46310275000008</c:v>
                </c:pt>
                <c:pt idx="13">
                  <c:v>446.39287875000008</c:v>
                </c:pt>
                <c:pt idx="14">
                  <c:v>458.62371660000002</c:v>
                </c:pt>
              </c:numCache>
            </c:numRef>
          </c:xVal>
          <c:yVal>
            <c:numRef>
              <c:f>Abundance!$K$145:$K$159</c:f>
              <c:numCache>
                <c:formatCode>General</c:formatCode>
                <c:ptCount val="15"/>
                <c:pt idx="0">
                  <c:v>1.01223543</c:v>
                </c:pt>
                <c:pt idx="1">
                  <c:v>1.0076333</c:v>
                </c:pt>
                <c:pt idx="2">
                  <c:v>0.99479605999999998</c:v>
                </c:pt>
                <c:pt idx="3">
                  <c:v>1.0156242799999999</c:v>
                </c:pt>
                <c:pt idx="4">
                  <c:v>1.01265732</c:v>
                </c:pt>
                <c:pt idx="5">
                  <c:v>1.0026728300000001</c:v>
                </c:pt>
                <c:pt idx="6">
                  <c:v>1.02942595</c:v>
                </c:pt>
                <c:pt idx="7">
                  <c:v>1.0267728899999999</c:v>
                </c:pt>
                <c:pt idx="8">
                  <c:v>1.01069271</c:v>
                </c:pt>
                <c:pt idx="9">
                  <c:v>1.0140543099999999</c:v>
                </c:pt>
                <c:pt idx="10">
                  <c:v>1.04760952</c:v>
                </c:pt>
                <c:pt idx="11">
                  <c:v>1.0274669299999999</c:v>
                </c:pt>
                <c:pt idx="12">
                  <c:v>1.0676186000000001</c:v>
                </c:pt>
                <c:pt idx="13">
                  <c:v>1.0657025200000001</c:v>
                </c:pt>
                <c:pt idx="14">
                  <c:v>1.04351967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DF-4F10-8A71-1FCBCE3FEE85}"/>
            </c:ext>
          </c:extLst>
        </c:ser>
        <c:ser>
          <c:idx val="2"/>
          <c:order val="2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767429042504412"/>
                  <c:y val="-7.107606760621472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0.0002x + 0.9824</a:t>
                    </a:r>
                    <a:br>
                      <a:rPr lang="en-US" baseline="0"/>
                    </a:br>
                    <a:r>
                      <a:rPr lang="en-US" baseline="0"/>
                      <a:t>R² = 0.91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(Abundance!$G$3:$G$5,Abundance!$G$9:$G$11,Abundance!$G$24:$G$26,Abundance!$G$39:$G$41,Abundance!$G$57:$G$59,Abundance!$G$63:$G$65,Abundance!$G$75:$G$77,Abundance!$G$93:$G$95,Abundance!$G$145:$G$159)</c:f>
              <c:numCache>
                <c:formatCode>0.000E+00</c:formatCode>
                <c:ptCount val="39"/>
                <c:pt idx="0">
                  <c:v>175.1466633</c:v>
                </c:pt>
                <c:pt idx="1">
                  <c:v>160.65208844999998</c:v>
                </c:pt>
                <c:pt idx="2">
                  <c:v>171.19843965000001</c:v>
                </c:pt>
                <c:pt idx="3">
                  <c:v>229.76930550000003</c:v>
                </c:pt>
                <c:pt idx="4">
                  <c:v>228.49095990000001</c:v>
                </c:pt>
                <c:pt idx="5">
                  <c:v>237.01992195000003</c:v>
                </c:pt>
                <c:pt idx="6">
                  <c:v>323.95408080000004</c:v>
                </c:pt>
                <c:pt idx="7">
                  <c:v>299.18613480000005</c:v>
                </c:pt>
                <c:pt idx="8">
                  <c:v>283.86596175</c:v>
                </c:pt>
                <c:pt idx="9">
                  <c:v>439.01184285000005</c:v>
                </c:pt>
                <c:pt idx="10">
                  <c:v>397.67201039999998</c:v>
                </c:pt>
                <c:pt idx="11">
                  <c:v>411.14790360000001</c:v>
                </c:pt>
                <c:pt idx="12">
                  <c:v>501.72597405000005</c:v>
                </c:pt>
                <c:pt idx="13">
                  <c:v>469.21941570000007</c:v>
                </c:pt>
                <c:pt idx="14">
                  <c:v>472.48969319999998</c:v>
                </c:pt>
                <c:pt idx="15">
                  <c:v>587.53805565000005</c:v>
                </c:pt>
                <c:pt idx="16">
                  <c:v>581.52074505000007</c:v>
                </c:pt>
                <c:pt idx="17">
                  <c:v>583.67912820000004</c:v>
                </c:pt>
                <c:pt idx="18">
                  <c:v>731.28835779999997</c:v>
                </c:pt>
                <c:pt idx="19">
                  <c:v>740.95871849999992</c:v>
                </c:pt>
                <c:pt idx="20">
                  <c:v>780.94696679999993</c:v>
                </c:pt>
                <c:pt idx="21">
                  <c:v>921.03651639999987</c:v>
                </c:pt>
                <c:pt idx="22">
                  <c:v>945.0817376</c:v>
                </c:pt>
                <c:pt idx="23">
                  <c:v>930.83755765000001</c:v>
                </c:pt>
                <c:pt idx="24">
                  <c:v>58.024905750000002</c:v>
                </c:pt>
                <c:pt idx="25">
                  <c:v>61.134215099999999</c:v>
                </c:pt>
                <c:pt idx="26">
                  <c:v>64.583084999999997</c:v>
                </c:pt>
                <c:pt idx="27">
                  <c:v>169.95338430000001</c:v>
                </c:pt>
                <c:pt idx="28">
                  <c:v>191.89831710000001</c:v>
                </c:pt>
                <c:pt idx="29">
                  <c:v>205.56063570000001</c:v>
                </c:pt>
                <c:pt idx="30">
                  <c:v>229.42958829</c:v>
                </c:pt>
                <c:pt idx="31">
                  <c:v>236.32987381500001</c:v>
                </c:pt>
                <c:pt idx="32">
                  <c:v>257.99873253000004</c:v>
                </c:pt>
                <c:pt idx="33">
                  <c:v>334.80004424999998</c:v>
                </c:pt>
                <c:pt idx="34">
                  <c:v>345.30644715</c:v>
                </c:pt>
                <c:pt idx="35">
                  <c:v>361.93159800000001</c:v>
                </c:pt>
                <c:pt idx="36">
                  <c:v>425.46310275000008</c:v>
                </c:pt>
                <c:pt idx="37">
                  <c:v>446.39287875000008</c:v>
                </c:pt>
                <c:pt idx="38">
                  <c:v>458.62371660000002</c:v>
                </c:pt>
              </c:numCache>
            </c:numRef>
          </c:xVal>
          <c:yVal>
            <c:numRef>
              <c:f>(Abundance!$K$3:$K$5,Abundance!$K$9:$K$11,Abundance!$K$24:$K$26,Abundance!$K$39:$K$41,Abundance!$K$57:$K$59,Abundance!$K$63:$K$65,Abundance!$K$75:$K$77,Abundance!$K$93:$K$95,Abundance!$K$145:$K$159)</c:f>
              <c:numCache>
                <c:formatCode>General</c:formatCode>
                <c:ptCount val="39"/>
                <c:pt idx="0">
                  <c:v>1.0286500199999999</c:v>
                </c:pt>
                <c:pt idx="1">
                  <c:v>1.0201236300000001</c:v>
                </c:pt>
                <c:pt idx="2">
                  <c:v>1.0234684599999999</c:v>
                </c:pt>
                <c:pt idx="3">
                  <c:v>1.0293367200000001</c:v>
                </c:pt>
                <c:pt idx="4">
                  <c:v>1.0333415800000001</c:v>
                </c:pt>
                <c:pt idx="5">
                  <c:v>1.034006</c:v>
                </c:pt>
                <c:pt idx="6">
                  <c:v>1.05857157</c:v>
                </c:pt>
                <c:pt idx="7">
                  <c:v>1.05019273</c:v>
                </c:pt>
                <c:pt idx="8">
                  <c:v>1.0496987600000001</c:v>
                </c:pt>
                <c:pt idx="9">
                  <c:v>1.06072879</c:v>
                </c:pt>
                <c:pt idx="10">
                  <c:v>1.0555709200000001</c:v>
                </c:pt>
                <c:pt idx="11">
                  <c:v>1.05671363</c:v>
                </c:pt>
                <c:pt idx="12">
                  <c:v>1.1114001899999999</c:v>
                </c:pt>
                <c:pt idx="13">
                  <c:v>1.0901932700000001</c:v>
                </c:pt>
                <c:pt idx="14">
                  <c:v>1.0903121200000001</c:v>
                </c:pt>
                <c:pt idx="15">
                  <c:v>1.10800258</c:v>
                </c:pt>
                <c:pt idx="16">
                  <c:v>1.10465795</c:v>
                </c:pt>
                <c:pt idx="17">
                  <c:v>1.0864951899999999</c:v>
                </c:pt>
                <c:pt idx="18">
                  <c:v>1.1318407800000001</c:v>
                </c:pt>
                <c:pt idx="19">
                  <c:v>1.12738344</c:v>
                </c:pt>
                <c:pt idx="20">
                  <c:v>1.118276</c:v>
                </c:pt>
                <c:pt idx="21">
                  <c:v>1.1941302499999999</c:v>
                </c:pt>
                <c:pt idx="22">
                  <c:v>1.16853761</c:v>
                </c:pt>
                <c:pt idx="23">
                  <c:v>1.1596487499999999</c:v>
                </c:pt>
                <c:pt idx="24">
                  <c:v>1.01223543</c:v>
                </c:pt>
                <c:pt idx="25">
                  <c:v>1.0076333</c:v>
                </c:pt>
                <c:pt idx="26">
                  <c:v>0.99479605999999998</c:v>
                </c:pt>
                <c:pt idx="27">
                  <c:v>1.0156242799999999</c:v>
                </c:pt>
                <c:pt idx="28">
                  <c:v>1.01265732</c:v>
                </c:pt>
                <c:pt idx="29">
                  <c:v>1.0026728300000001</c:v>
                </c:pt>
                <c:pt idx="30">
                  <c:v>1.02942595</c:v>
                </c:pt>
                <c:pt idx="31">
                  <c:v>1.0267728899999999</c:v>
                </c:pt>
                <c:pt idx="32">
                  <c:v>1.01069271</c:v>
                </c:pt>
                <c:pt idx="33">
                  <c:v>1.0140543099999999</c:v>
                </c:pt>
                <c:pt idx="34">
                  <c:v>1.04760952</c:v>
                </c:pt>
                <c:pt idx="35">
                  <c:v>1.0274669299999999</c:v>
                </c:pt>
                <c:pt idx="36">
                  <c:v>1.0676186000000001</c:v>
                </c:pt>
                <c:pt idx="37">
                  <c:v>1.0657025200000001</c:v>
                </c:pt>
                <c:pt idx="38">
                  <c:v>1.04351967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DF-4F10-8A71-1FCBCE3F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Abundance (×10</a:t>
                </a:r>
                <a:r>
                  <a:rPr lang="fi-FI" baseline="30000"/>
                  <a:t>4</a:t>
                </a:r>
                <a:r>
                  <a:rPr lang="fi-FI"/>
                  <a:t> units/mL)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 val="autoZero"/>
        <c:crossBetween val="midCat"/>
      </c:valAx>
      <c:valAx>
        <c:axId val="411095080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 / 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i="1"/>
              <a:t>Cryptomonas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uusi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(Abundance!$G$15:$G$17,Abundance!$G$48:$G$50,Abundance!$G$66:$G$68,Abundance!$G$81:$G$86,Abundance!$G$99:$G$101)</c:f>
              <c:numCache>
                <c:formatCode>0.000E+00</c:formatCode>
                <c:ptCount val="18"/>
                <c:pt idx="0">
                  <c:v>0.83737080000000008</c:v>
                </c:pt>
                <c:pt idx="1">
                  <c:v>0.73235399999999995</c:v>
                </c:pt>
                <c:pt idx="2">
                  <c:v>0.73235399999999995</c:v>
                </c:pt>
                <c:pt idx="3">
                  <c:v>1.7687040000000001</c:v>
                </c:pt>
                <c:pt idx="4">
                  <c:v>1.7217228</c:v>
                </c:pt>
                <c:pt idx="5">
                  <c:v>1.478526</c:v>
                </c:pt>
                <c:pt idx="6">
                  <c:v>2.7166188</c:v>
                </c:pt>
                <c:pt idx="7">
                  <c:v>2.0671727999999998</c:v>
                </c:pt>
                <c:pt idx="8">
                  <c:v>1.9151748</c:v>
                </c:pt>
                <c:pt idx="9">
                  <c:v>2.4706584</c:v>
                </c:pt>
                <c:pt idx="10">
                  <c:v>2.5314576</c:v>
                </c:pt>
                <c:pt idx="11">
                  <c:v>2.5176395999999999</c:v>
                </c:pt>
                <c:pt idx="12">
                  <c:v>3.0150876000000002</c:v>
                </c:pt>
                <c:pt idx="13">
                  <c:v>2.045064</c:v>
                </c:pt>
                <c:pt idx="14">
                  <c:v>2.6281835999999998</c:v>
                </c:pt>
                <c:pt idx="15">
                  <c:v>4.0403832</c:v>
                </c:pt>
                <c:pt idx="16">
                  <c:v>3.5974176</c:v>
                </c:pt>
                <c:pt idx="17">
                  <c:v>3.6309756000000002</c:v>
                </c:pt>
              </c:numCache>
            </c:numRef>
          </c:xVal>
          <c:yVal>
            <c:numRef>
              <c:f>(Abundance!$K$15:$K$17,Abundance!$K$48:$K$50,Abundance!$K$66:$K$68,Abundance!$K$81:$K$86,Abundance!$K$99:$K$101)</c:f>
              <c:numCache>
                <c:formatCode>General</c:formatCode>
                <c:ptCount val="18"/>
                <c:pt idx="0">
                  <c:v>1.00819075</c:v>
                </c:pt>
                <c:pt idx="1">
                  <c:v>1.0038430599999999</c:v>
                </c:pt>
                <c:pt idx="2">
                  <c:v>1.0061973099999999</c:v>
                </c:pt>
                <c:pt idx="3">
                  <c:v>1.0529165599999999</c:v>
                </c:pt>
                <c:pt idx="4">
                  <c:v>1.0446283999999999</c:v>
                </c:pt>
                <c:pt idx="5">
                  <c:v>1.0517624699999999</c:v>
                </c:pt>
                <c:pt idx="6">
                  <c:v>1.0857812200000001</c:v>
                </c:pt>
                <c:pt idx="7">
                  <c:v>1.06132958</c:v>
                </c:pt>
                <c:pt idx="8">
                  <c:v>1.0701262199999999</c:v>
                </c:pt>
                <c:pt idx="9">
                  <c:v>1.0845363299999999</c:v>
                </c:pt>
                <c:pt idx="10">
                  <c:v>1.07825072</c:v>
                </c:pt>
                <c:pt idx="11">
                  <c:v>1.0592736899999999</c:v>
                </c:pt>
                <c:pt idx="12">
                  <c:v>1.09377295</c:v>
                </c:pt>
                <c:pt idx="13">
                  <c:v>1.0626571199999999</c:v>
                </c:pt>
                <c:pt idx="14">
                  <c:v>1.0764833599999999</c:v>
                </c:pt>
                <c:pt idx="15">
                  <c:v>1.10375467</c:v>
                </c:pt>
                <c:pt idx="16">
                  <c:v>1.0691083400000001</c:v>
                </c:pt>
                <c:pt idx="17">
                  <c:v>1.10626037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D8-49C9-838D-822A83D808B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Abundance!$G$117:$G$130</c:f>
              <c:numCache>
                <c:formatCode>0.000E+00</c:formatCode>
                <c:ptCount val="14"/>
                <c:pt idx="0">
                  <c:v>0.65142</c:v>
                </c:pt>
                <c:pt idx="1">
                  <c:v>0.70932399999999995</c:v>
                </c:pt>
                <c:pt idx="2">
                  <c:v>0.96844439999999998</c:v>
                </c:pt>
                <c:pt idx="3">
                  <c:v>1.1132044000000001</c:v>
                </c:pt>
                <c:pt idx="4">
                  <c:v>1.4128575999999999</c:v>
                </c:pt>
                <c:pt idx="5">
                  <c:v>1.4229908</c:v>
                </c:pt>
                <c:pt idx="6">
                  <c:v>1.5474843999999999</c:v>
                </c:pt>
                <c:pt idx="7">
                  <c:v>1.635788</c:v>
                </c:pt>
                <c:pt idx="8">
                  <c:v>1.6581599999999999</c:v>
                </c:pt>
                <c:pt idx="9">
                  <c:v>2.0136115999999999</c:v>
                </c:pt>
                <c:pt idx="10">
                  <c:v>2.2162755999999999</c:v>
                </c:pt>
                <c:pt idx="11">
                  <c:v>2.0920452000000003</c:v>
                </c:pt>
                <c:pt idx="12">
                  <c:v>2.2799700000000001</c:v>
                </c:pt>
                <c:pt idx="13">
                  <c:v>2.1362627999999999</c:v>
                </c:pt>
              </c:numCache>
            </c:numRef>
          </c:xVal>
          <c:yVal>
            <c:numRef>
              <c:f>Abundance!$K$117:$K$130</c:f>
              <c:numCache>
                <c:formatCode>General</c:formatCode>
                <c:ptCount val="14"/>
                <c:pt idx="0">
                  <c:v>1.0014073299999999</c:v>
                </c:pt>
                <c:pt idx="1">
                  <c:v>0.99607592</c:v>
                </c:pt>
                <c:pt idx="2">
                  <c:v>0.99338546000000005</c:v>
                </c:pt>
                <c:pt idx="3">
                  <c:v>1.0252974699999999</c:v>
                </c:pt>
                <c:pt idx="4">
                  <c:v>1.0055128099999999</c:v>
                </c:pt>
                <c:pt idx="5">
                  <c:v>1.00818998</c:v>
                </c:pt>
                <c:pt idx="6">
                  <c:v>1.03282988</c:v>
                </c:pt>
                <c:pt idx="7">
                  <c:v>1.0171262299999999</c:v>
                </c:pt>
                <c:pt idx="8">
                  <c:v>0.99991938000000002</c:v>
                </c:pt>
                <c:pt idx="9">
                  <c:v>1.03084468</c:v>
                </c:pt>
                <c:pt idx="10">
                  <c:v>1.03919859</c:v>
                </c:pt>
                <c:pt idx="11">
                  <c:v>1.00474744</c:v>
                </c:pt>
                <c:pt idx="12">
                  <c:v>1.0328464799999999</c:v>
                </c:pt>
                <c:pt idx="13">
                  <c:v>1.04119574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D8-49C9-838D-822A83D808B6}"/>
            </c:ext>
          </c:extLst>
        </c:ser>
        <c:ser>
          <c:idx val="2"/>
          <c:order val="2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1092829770907129E-2"/>
                  <c:y val="-9.004482414559658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0.0336x + 0.9767</a:t>
                    </a:r>
                    <a:br>
                      <a:rPr lang="en-US" baseline="0"/>
                    </a:br>
                    <a:r>
                      <a:rPr lang="en-US" baseline="0"/>
                      <a:t>R² = 0.73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(Abundance!$G$15:$G$17,Abundance!$G$48:$G$50,Abundance!$G$66:$G$68,Abundance!$G$81:$G$86,Abundance!$G$99:$G$101,Abundance!$G$117:$G$130)</c:f>
              <c:numCache>
                <c:formatCode>0.000E+00</c:formatCode>
                <c:ptCount val="32"/>
                <c:pt idx="0">
                  <c:v>0.83737080000000008</c:v>
                </c:pt>
                <c:pt idx="1">
                  <c:v>0.73235399999999995</c:v>
                </c:pt>
                <c:pt idx="2">
                  <c:v>0.73235399999999995</c:v>
                </c:pt>
                <c:pt idx="3">
                  <c:v>1.7687040000000001</c:v>
                </c:pt>
                <c:pt idx="4">
                  <c:v>1.7217228</c:v>
                </c:pt>
                <c:pt idx="5">
                  <c:v>1.478526</c:v>
                </c:pt>
                <c:pt idx="6">
                  <c:v>2.7166188</c:v>
                </c:pt>
                <c:pt idx="7">
                  <c:v>2.0671727999999998</c:v>
                </c:pt>
                <c:pt idx="8">
                  <c:v>1.9151748</c:v>
                </c:pt>
                <c:pt idx="9">
                  <c:v>2.4706584</c:v>
                </c:pt>
                <c:pt idx="10">
                  <c:v>2.5314576</c:v>
                </c:pt>
                <c:pt idx="11">
                  <c:v>2.5176395999999999</c:v>
                </c:pt>
                <c:pt idx="12">
                  <c:v>3.0150876000000002</c:v>
                </c:pt>
                <c:pt idx="13">
                  <c:v>2.045064</c:v>
                </c:pt>
                <c:pt idx="14">
                  <c:v>2.6281835999999998</c:v>
                </c:pt>
                <c:pt idx="15">
                  <c:v>4.0403832</c:v>
                </c:pt>
                <c:pt idx="16">
                  <c:v>3.5974176</c:v>
                </c:pt>
                <c:pt idx="17">
                  <c:v>3.6309756000000002</c:v>
                </c:pt>
                <c:pt idx="18">
                  <c:v>0.65142</c:v>
                </c:pt>
                <c:pt idx="19">
                  <c:v>0.70932399999999995</c:v>
                </c:pt>
                <c:pt idx="20">
                  <c:v>0.96844439999999998</c:v>
                </c:pt>
                <c:pt idx="21">
                  <c:v>1.1132044000000001</c:v>
                </c:pt>
                <c:pt idx="22">
                  <c:v>1.4128575999999999</c:v>
                </c:pt>
                <c:pt idx="23">
                  <c:v>1.4229908</c:v>
                </c:pt>
                <c:pt idx="24">
                  <c:v>1.5474843999999999</c:v>
                </c:pt>
                <c:pt idx="25">
                  <c:v>1.635788</c:v>
                </c:pt>
                <c:pt idx="26">
                  <c:v>1.6581599999999999</c:v>
                </c:pt>
                <c:pt idx="27">
                  <c:v>2.0136115999999999</c:v>
                </c:pt>
                <c:pt idx="28">
                  <c:v>2.2162755999999999</c:v>
                </c:pt>
                <c:pt idx="29">
                  <c:v>2.0920452000000003</c:v>
                </c:pt>
                <c:pt idx="30">
                  <c:v>2.2799700000000001</c:v>
                </c:pt>
                <c:pt idx="31">
                  <c:v>2.1362627999999999</c:v>
                </c:pt>
              </c:numCache>
            </c:numRef>
          </c:xVal>
          <c:yVal>
            <c:numRef>
              <c:f>(Abundance!$K$15:$K$17,Abundance!$K$48:$K$50,Abundance!$K$66:$K$68,Abundance!$K$81:$K$86,Abundance!$K$99:$K$101,Abundance!$K$117:$K$131)</c:f>
              <c:numCache>
                <c:formatCode>General</c:formatCode>
                <c:ptCount val="33"/>
                <c:pt idx="0">
                  <c:v>1.00819075</c:v>
                </c:pt>
                <c:pt idx="1">
                  <c:v>1.0038430599999999</c:v>
                </c:pt>
                <c:pt idx="2">
                  <c:v>1.0061973099999999</c:v>
                </c:pt>
                <c:pt idx="3">
                  <c:v>1.0529165599999999</c:v>
                </c:pt>
                <c:pt idx="4">
                  <c:v>1.0446283999999999</c:v>
                </c:pt>
                <c:pt idx="5">
                  <c:v>1.0517624699999999</c:v>
                </c:pt>
                <c:pt idx="6">
                  <c:v>1.0857812200000001</c:v>
                </c:pt>
                <c:pt idx="7">
                  <c:v>1.06132958</c:v>
                </c:pt>
                <c:pt idx="8">
                  <c:v>1.0701262199999999</c:v>
                </c:pt>
                <c:pt idx="9">
                  <c:v>1.0845363299999999</c:v>
                </c:pt>
                <c:pt idx="10">
                  <c:v>1.07825072</c:v>
                </c:pt>
                <c:pt idx="11">
                  <c:v>1.0592736899999999</c:v>
                </c:pt>
                <c:pt idx="12">
                  <c:v>1.09377295</c:v>
                </c:pt>
                <c:pt idx="13">
                  <c:v>1.0626571199999999</c:v>
                </c:pt>
                <c:pt idx="14">
                  <c:v>1.0764833599999999</c:v>
                </c:pt>
                <c:pt idx="15">
                  <c:v>1.10375467</c:v>
                </c:pt>
                <c:pt idx="16">
                  <c:v>1.0691083400000001</c:v>
                </c:pt>
                <c:pt idx="17">
                  <c:v>1.10626037</c:v>
                </c:pt>
                <c:pt idx="18">
                  <c:v>1.0014073299999999</c:v>
                </c:pt>
                <c:pt idx="19">
                  <c:v>0.99607592</c:v>
                </c:pt>
                <c:pt idx="20">
                  <c:v>0.99338546000000005</c:v>
                </c:pt>
                <c:pt idx="21">
                  <c:v>1.0252974699999999</c:v>
                </c:pt>
                <c:pt idx="22">
                  <c:v>1.0055128099999999</c:v>
                </c:pt>
                <c:pt idx="23">
                  <c:v>1.00818998</c:v>
                </c:pt>
                <c:pt idx="24">
                  <c:v>1.03282988</c:v>
                </c:pt>
                <c:pt idx="25">
                  <c:v>1.0171262299999999</c:v>
                </c:pt>
                <c:pt idx="26">
                  <c:v>0.99991938000000002</c:v>
                </c:pt>
                <c:pt idx="27">
                  <c:v>1.03084468</c:v>
                </c:pt>
                <c:pt idx="28">
                  <c:v>1.03919859</c:v>
                </c:pt>
                <c:pt idx="29">
                  <c:v>1.00474744</c:v>
                </c:pt>
                <c:pt idx="30">
                  <c:v>1.0328464799999999</c:v>
                </c:pt>
                <c:pt idx="31">
                  <c:v>1.04119574</c:v>
                </c:pt>
                <c:pt idx="32">
                  <c:v>1.0192246300000001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D8-49C9-838D-822A83D80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Abundance (×10</a:t>
                </a:r>
                <a:r>
                  <a:rPr lang="fi-FI" baseline="30000"/>
                  <a:t>4</a:t>
                </a:r>
                <a:r>
                  <a:rPr lang="fi-FI"/>
                  <a:t> units/mL)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 val="autoZero"/>
        <c:crossBetween val="midCat"/>
      </c:valAx>
      <c:valAx>
        <c:axId val="411095080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 / 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i="1"/>
              <a:t>Peridinium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uusi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(Abundance!$G$18:$G$20,Abundance!$G$33:$G$35,Abundance!$G$51:$G$53,Abundance!$G$69:$G$71,Abundance!$G$87:$G$89)</c:f>
              <c:numCache>
                <c:formatCode>0.000E+00</c:formatCode>
                <c:ptCount val="15"/>
                <c:pt idx="0">
                  <c:v>0.1851612</c:v>
                </c:pt>
                <c:pt idx="1">
                  <c:v>0.1879248</c:v>
                </c:pt>
                <c:pt idx="2">
                  <c:v>0.2321424</c:v>
                </c:pt>
                <c:pt idx="3">
                  <c:v>0.35926799999999998</c:v>
                </c:pt>
                <c:pt idx="4">
                  <c:v>0.4366488</c:v>
                </c:pt>
                <c:pt idx="5">
                  <c:v>0.36479519999999999</c:v>
                </c:pt>
                <c:pt idx="6">
                  <c:v>0.51955680000000004</c:v>
                </c:pt>
                <c:pt idx="7">
                  <c:v>0.50850239999999991</c:v>
                </c:pt>
                <c:pt idx="8">
                  <c:v>0.53061120000000006</c:v>
                </c:pt>
                <c:pt idx="9">
                  <c:v>0.76551720000000001</c:v>
                </c:pt>
                <c:pt idx="10">
                  <c:v>0.82631640000000006</c:v>
                </c:pt>
                <c:pt idx="11">
                  <c:v>0.77657159999999992</c:v>
                </c:pt>
                <c:pt idx="12">
                  <c:v>1.0335863999999999</c:v>
                </c:pt>
                <c:pt idx="13">
                  <c:v>1.0750404</c:v>
                </c:pt>
                <c:pt idx="14">
                  <c:v>1.2132204</c:v>
                </c:pt>
              </c:numCache>
            </c:numRef>
          </c:xVal>
          <c:yVal>
            <c:numRef>
              <c:f>(Abundance!$K$18:$K$20,Abundance!$K$33:$K$35,Abundance!$K$51:$K$53,Abundance!$K$69:$K$71,Abundance!$K$87:$K$89)</c:f>
              <c:numCache>
                <c:formatCode>General</c:formatCode>
                <c:ptCount val="15"/>
                <c:pt idx="0">
                  <c:v>0.99973349</c:v>
                </c:pt>
                <c:pt idx="1">
                  <c:v>0.99979499000000005</c:v>
                </c:pt>
                <c:pt idx="2">
                  <c:v>0.99937609999999999</c:v>
                </c:pt>
                <c:pt idx="3">
                  <c:v>1.01988133</c:v>
                </c:pt>
                <c:pt idx="4">
                  <c:v>1.01633193</c:v>
                </c:pt>
                <c:pt idx="5">
                  <c:v>1.02609365</c:v>
                </c:pt>
                <c:pt idx="6">
                  <c:v>1.0332715400000001</c:v>
                </c:pt>
                <c:pt idx="7">
                  <c:v>1.0325705199999999</c:v>
                </c:pt>
                <c:pt idx="8">
                  <c:v>1.0321863200000001</c:v>
                </c:pt>
                <c:pt idx="9">
                  <c:v>1.0548355199999999</c:v>
                </c:pt>
                <c:pt idx="10">
                  <c:v>1.06485549</c:v>
                </c:pt>
                <c:pt idx="11">
                  <c:v>1.07101399</c:v>
                </c:pt>
                <c:pt idx="12">
                  <c:v>1.0795959799999999</c:v>
                </c:pt>
                <c:pt idx="13">
                  <c:v>1.0807054199999999</c:v>
                </c:pt>
                <c:pt idx="14">
                  <c:v>1.07724339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08-42EF-87E2-040F4019B2E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Abundance!$G$131:$G$144</c:f>
              <c:numCache>
                <c:formatCode>0.000E+00</c:formatCode>
                <c:ptCount val="14"/>
                <c:pt idx="0">
                  <c:v>0.29965319999999995</c:v>
                </c:pt>
                <c:pt idx="1">
                  <c:v>0.28083439999999998</c:v>
                </c:pt>
                <c:pt idx="2">
                  <c:v>0.33439560000000002</c:v>
                </c:pt>
                <c:pt idx="3">
                  <c:v>0.26806920000000001</c:v>
                </c:pt>
                <c:pt idx="4">
                  <c:v>0.38216639999999996</c:v>
                </c:pt>
                <c:pt idx="5">
                  <c:v>0.42125159999999995</c:v>
                </c:pt>
                <c:pt idx="6">
                  <c:v>0.46178439999999998</c:v>
                </c:pt>
                <c:pt idx="7">
                  <c:v>0.61088719999999996</c:v>
                </c:pt>
                <c:pt idx="8">
                  <c:v>0.42835800000000002</c:v>
                </c:pt>
                <c:pt idx="9">
                  <c:v>0.67708199999999996</c:v>
                </c:pt>
                <c:pt idx="10">
                  <c:v>0.72959039999999997</c:v>
                </c:pt>
                <c:pt idx="11">
                  <c:v>0.74893559999999992</c:v>
                </c:pt>
                <c:pt idx="12">
                  <c:v>0.77380799999999994</c:v>
                </c:pt>
                <c:pt idx="13">
                  <c:v>0.85671600000000003</c:v>
                </c:pt>
              </c:numCache>
            </c:numRef>
          </c:xVal>
          <c:yVal>
            <c:numRef>
              <c:f>Abundance!$K$131:$K$144</c:f>
              <c:numCache>
                <c:formatCode>General</c:formatCode>
                <c:ptCount val="14"/>
                <c:pt idx="0">
                  <c:v>1.0192246300000001</c:v>
                </c:pt>
                <c:pt idx="1">
                  <c:v>1.00931251</c:v>
                </c:pt>
                <c:pt idx="2">
                  <c:v>0.98571540000000002</c:v>
                </c:pt>
                <c:pt idx="3">
                  <c:v>1.0117050700000001</c:v>
                </c:pt>
                <c:pt idx="4">
                  <c:v>0.99338305000000005</c:v>
                </c:pt>
                <c:pt idx="5">
                  <c:v>0.98961478999999997</c:v>
                </c:pt>
                <c:pt idx="6">
                  <c:v>1.01718332</c:v>
                </c:pt>
                <c:pt idx="7">
                  <c:v>1.00615173</c:v>
                </c:pt>
                <c:pt idx="8">
                  <c:v>1.0120134199999999</c:v>
                </c:pt>
                <c:pt idx="9">
                  <c:v>1.0408606</c:v>
                </c:pt>
                <c:pt idx="10">
                  <c:v>1.0249196300000001</c:v>
                </c:pt>
                <c:pt idx="11">
                  <c:v>1.01847986</c:v>
                </c:pt>
                <c:pt idx="12">
                  <c:v>1.05121446</c:v>
                </c:pt>
                <c:pt idx="13">
                  <c:v>1.0498333799999999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08-42EF-87E2-040F4019B2E7}"/>
            </c:ext>
          </c:extLst>
        </c:ser>
        <c:ser>
          <c:idx val="2"/>
          <c:order val="2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69357551654586E-2"/>
                  <c:y val="0.313423663994807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0.0884x + 0.9765</a:t>
                    </a:r>
                    <a:br>
                      <a:rPr lang="en-US" baseline="0"/>
                    </a:br>
                    <a:r>
                      <a:rPr lang="en-US" baseline="0"/>
                      <a:t>R² = 0.74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(Abundance!$G$18:$G$20,Abundance!$G$33:$G$35,Abundance!$G$51:$G$53,Abundance!$G$69:$G$71,Abundance!$G$87:$G$89,Abundance!$G$131:$G$144)</c:f>
              <c:numCache>
                <c:formatCode>0.000E+00</c:formatCode>
                <c:ptCount val="29"/>
                <c:pt idx="0">
                  <c:v>0.1851612</c:v>
                </c:pt>
                <c:pt idx="1">
                  <c:v>0.1879248</c:v>
                </c:pt>
                <c:pt idx="2">
                  <c:v>0.2321424</c:v>
                </c:pt>
                <c:pt idx="3">
                  <c:v>0.35926799999999998</c:v>
                </c:pt>
                <c:pt idx="4">
                  <c:v>0.4366488</c:v>
                </c:pt>
                <c:pt idx="5">
                  <c:v>0.36479519999999999</c:v>
                </c:pt>
                <c:pt idx="6">
                  <c:v>0.51955680000000004</c:v>
                </c:pt>
                <c:pt idx="7">
                  <c:v>0.50850239999999991</c:v>
                </c:pt>
                <c:pt idx="8">
                  <c:v>0.53061120000000006</c:v>
                </c:pt>
                <c:pt idx="9">
                  <c:v>0.76551720000000001</c:v>
                </c:pt>
                <c:pt idx="10">
                  <c:v>0.82631640000000006</c:v>
                </c:pt>
                <c:pt idx="11">
                  <c:v>0.77657159999999992</c:v>
                </c:pt>
                <c:pt idx="12">
                  <c:v>1.0335863999999999</c:v>
                </c:pt>
                <c:pt idx="13">
                  <c:v>1.0750404</c:v>
                </c:pt>
                <c:pt idx="14">
                  <c:v>1.2132204</c:v>
                </c:pt>
                <c:pt idx="15">
                  <c:v>0.29965319999999995</c:v>
                </c:pt>
                <c:pt idx="16">
                  <c:v>0.28083439999999998</c:v>
                </c:pt>
                <c:pt idx="17">
                  <c:v>0.33439560000000002</c:v>
                </c:pt>
                <c:pt idx="18">
                  <c:v>0.26806920000000001</c:v>
                </c:pt>
                <c:pt idx="19">
                  <c:v>0.38216639999999996</c:v>
                </c:pt>
                <c:pt idx="20">
                  <c:v>0.42125159999999995</c:v>
                </c:pt>
                <c:pt idx="21">
                  <c:v>0.46178439999999998</c:v>
                </c:pt>
                <c:pt idx="22">
                  <c:v>0.61088719999999996</c:v>
                </c:pt>
                <c:pt idx="23">
                  <c:v>0.42835800000000002</c:v>
                </c:pt>
                <c:pt idx="24">
                  <c:v>0.67708199999999996</c:v>
                </c:pt>
                <c:pt idx="25">
                  <c:v>0.72959039999999997</c:v>
                </c:pt>
                <c:pt idx="26">
                  <c:v>0.74893559999999992</c:v>
                </c:pt>
                <c:pt idx="27">
                  <c:v>0.77380799999999994</c:v>
                </c:pt>
                <c:pt idx="28">
                  <c:v>0.85671600000000003</c:v>
                </c:pt>
              </c:numCache>
            </c:numRef>
          </c:xVal>
          <c:yVal>
            <c:numRef>
              <c:f>(Abundance!$K$18:$K$20,Abundance!$K$33:$K$35,Abundance!$K$51:$K$53,Abundance!$K$69:$K$71,Abundance!$K$87:$K$89,Abundance!$K$131:$K$144)</c:f>
              <c:numCache>
                <c:formatCode>General</c:formatCode>
                <c:ptCount val="29"/>
                <c:pt idx="0">
                  <c:v>0.99973349</c:v>
                </c:pt>
                <c:pt idx="1">
                  <c:v>0.99979499000000005</c:v>
                </c:pt>
                <c:pt idx="2">
                  <c:v>0.99937609999999999</c:v>
                </c:pt>
                <c:pt idx="3">
                  <c:v>1.01988133</c:v>
                </c:pt>
                <c:pt idx="4">
                  <c:v>1.01633193</c:v>
                </c:pt>
                <c:pt idx="5">
                  <c:v>1.02609365</c:v>
                </c:pt>
                <c:pt idx="6">
                  <c:v>1.0332715400000001</c:v>
                </c:pt>
                <c:pt idx="7">
                  <c:v>1.0325705199999999</c:v>
                </c:pt>
                <c:pt idx="8">
                  <c:v>1.0321863200000001</c:v>
                </c:pt>
                <c:pt idx="9">
                  <c:v>1.0548355199999999</c:v>
                </c:pt>
                <c:pt idx="10">
                  <c:v>1.06485549</c:v>
                </c:pt>
                <c:pt idx="11">
                  <c:v>1.07101399</c:v>
                </c:pt>
                <c:pt idx="12">
                  <c:v>1.0795959799999999</c:v>
                </c:pt>
                <c:pt idx="13">
                  <c:v>1.0807054199999999</c:v>
                </c:pt>
                <c:pt idx="14">
                  <c:v>1.07724339</c:v>
                </c:pt>
                <c:pt idx="15">
                  <c:v>1.0192246300000001</c:v>
                </c:pt>
                <c:pt idx="16">
                  <c:v>1.00931251</c:v>
                </c:pt>
                <c:pt idx="17">
                  <c:v>0.98571540000000002</c:v>
                </c:pt>
                <c:pt idx="18">
                  <c:v>1.0117050700000001</c:v>
                </c:pt>
                <c:pt idx="19">
                  <c:v>0.99338305000000005</c:v>
                </c:pt>
                <c:pt idx="20">
                  <c:v>0.98961478999999997</c:v>
                </c:pt>
                <c:pt idx="21">
                  <c:v>1.01718332</c:v>
                </c:pt>
                <c:pt idx="22">
                  <c:v>1.00615173</c:v>
                </c:pt>
                <c:pt idx="23">
                  <c:v>1.0120134199999999</c:v>
                </c:pt>
                <c:pt idx="24">
                  <c:v>1.0408606</c:v>
                </c:pt>
                <c:pt idx="25">
                  <c:v>1.0249196300000001</c:v>
                </c:pt>
                <c:pt idx="26">
                  <c:v>1.01847986</c:v>
                </c:pt>
                <c:pt idx="27">
                  <c:v>1.05121446</c:v>
                </c:pt>
                <c:pt idx="28">
                  <c:v>1.0498333799999999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08-42EF-87E2-040F4019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Abundance (×10</a:t>
                </a:r>
                <a:r>
                  <a:rPr lang="fi-FI" baseline="30000"/>
                  <a:t>4</a:t>
                </a:r>
                <a:r>
                  <a:rPr lang="fi-FI"/>
                  <a:t> units/mL)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 val="autoZero"/>
        <c:crossBetween val="midCat"/>
      </c:valAx>
      <c:valAx>
        <c:axId val="411095080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 / 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i="1"/>
              <a:t>Desmodesmus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uusi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(Abundance!$G$36:$G$38,Abundance!$G$45:$G$47,Abundance!$G$54:$G$56,Abundance!$G$72:$G$74,Abundance!$G$90:$G$92,Abundance!$G$102:$G$104)</c:f>
              <c:numCache>
                <c:formatCode>0.000E+00</c:formatCode>
                <c:ptCount val="18"/>
                <c:pt idx="0">
                  <c:v>2.0312459999999999</c:v>
                </c:pt>
                <c:pt idx="1">
                  <c:v>2.0505911999999999</c:v>
                </c:pt>
                <c:pt idx="2">
                  <c:v>2.1749532</c:v>
                </c:pt>
                <c:pt idx="3">
                  <c:v>2.7939995999999998</c:v>
                </c:pt>
                <c:pt idx="4">
                  <c:v>2.8851984000000002</c:v>
                </c:pt>
                <c:pt idx="5">
                  <c:v>3.1283951999999999</c:v>
                </c:pt>
                <c:pt idx="6">
                  <c:v>2.6806919999999996</c:v>
                </c:pt>
                <c:pt idx="7">
                  <c:v>2.8271628</c:v>
                </c:pt>
                <c:pt idx="8">
                  <c:v>2.7055644000000001</c:v>
                </c:pt>
                <c:pt idx="9">
                  <c:v>3.7253328000000003</c:v>
                </c:pt>
                <c:pt idx="10">
                  <c:v>3.9353663999999995</c:v>
                </c:pt>
                <c:pt idx="11">
                  <c:v>3.9436572000000001</c:v>
                </c:pt>
                <c:pt idx="12">
                  <c:v>4.4162328000000004</c:v>
                </c:pt>
                <c:pt idx="13">
                  <c:v>5.0186975999999994</c:v>
                </c:pt>
                <c:pt idx="14">
                  <c:v>5.0214612000000001</c:v>
                </c:pt>
                <c:pt idx="15">
                  <c:v>5.7182832000000001</c:v>
                </c:pt>
                <c:pt idx="16">
                  <c:v>6.0807095999999996</c:v>
                </c:pt>
                <c:pt idx="17">
                  <c:v>5.8994964000000003</c:v>
                </c:pt>
              </c:numCache>
            </c:numRef>
          </c:xVal>
          <c:yVal>
            <c:numRef>
              <c:f>(Abundance!$K$36:$K$38,Abundance!$K$45:$K$47,Abundance!$K$54:$K$56,Abundance!$K$72:$K$74,Abundance!$K$90:$K$92,Abundance!$K$102:$K$104)</c:f>
              <c:numCache>
                <c:formatCode>General</c:formatCode>
                <c:ptCount val="18"/>
                <c:pt idx="0">
                  <c:v>1.0299390799999999</c:v>
                </c:pt>
                <c:pt idx="1">
                  <c:v>1.03618648</c:v>
                </c:pt>
                <c:pt idx="2">
                  <c:v>1.0231010199999999</c:v>
                </c:pt>
                <c:pt idx="3">
                  <c:v>1.0358135900000001</c:v>
                </c:pt>
                <c:pt idx="4">
                  <c:v>1.0473015800000001</c:v>
                </c:pt>
                <c:pt idx="5">
                  <c:v>1.0289585000000001</c:v>
                </c:pt>
                <c:pt idx="6">
                  <c:v>1.0271008699999999</c:v>
                </c:pt>
                <c:pt idx="7">
                  <c:v>1.03817567</c:v>
                </c:pt>
                <c:pt idx="8">
                  <c:v>1.0222276699999999</c:v>
                </c:pt>
                <c:pt idx="9">
                  <c:v>1.05703748</c:v>
                </c:pt>
                <c:pt idx="10">
                  <c:v>1.06958204</c:v>
                </c:pt>
                <c:pt idx="11">
                  <c:v>1.0553868500000001</c:v>
                </c:pt>
                <c:pt idx="12">
                  <c:v>1.0886530400000001</c:v>
                </c:pt>
                <c:pt idx="13">
                  <c:v>1.0762497600000001</c:v>
                </c:pt>
                <c:pt idx="14">
                  <c:v>1.0472197400000001</c:v>
                </c:pt>
                <c:pt idx="15">
                  <c:v>1.0758984700000001</c:v>
                </c:pt>
                <c:pt idx="16">
                  <c:v>1.0949468200000001</c:v>
                </c:pt>
                <c:pt idx="17">
                  <c:v>1.07293024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8D-4B11-BB2B-0975D5AEC8A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Abundance!$G$105:$G$116</c:f>
              <c:numCache>
                <c:formatCode>0.000E+00</c:formatCode>
                <c:ptCount val="12"/>
                <c:pt idx="0">
                  <c:v>1.050168</c:v>
                </c:pt>
                <c:pt idx="1">
                  <c:v>1.0363500000000001</c:v>
                </c:pt>
                <c:pt idx="2">
                  <c:v>1.0584587999999999</c:v>
                </c:pt>
                <c:pt idx="3">
                  <c:v>1.6305240000000001</c:v>
                </c:pt>
                <c:pt idx="4">
                  <c:v>1.7315928</c:v>
                </c:pt>
                <c:pt idx="5">
                  <c:v>2.0336148000000001</c:v>
                </c:pt>
                <c:pt idx="6">
                  <c:v>2.4497339999999999</c:v>
                </c:pt>
                <c:pt idx="7">
                  <c:v>2.9396808000000001</c:v>
                </c:pt>
                <c:pt idx="8">
                  <c:v>2.7517560000000003</c:v>
                </c:pt>
                <c:pt idx="9">
                  <c:v>2.6060748</c:v>
                </c:pt>
                <c:pt idx="10">
                  <c:v>2.7359640000000001</c:v>
                </c:pt>
                <c:pt idx="11">
                  <c:v>2.6447651999999997</c:v>
                </c:pt>
              </c:numCache>
            </c:numRef>
          </c:xVal>
          <c:yVal>
            <c:numRef>
              <c:f>Abundance!$K$105:$K$116</c:f>
              <c:numCache>
                <c:formatCode>General</c:formatCode>
                <c:ptCount val="12"/>
                <c:pt idx="0">
                  <c:v>0.98515237</c:v>
                </c:pt>
                <c:pt idx="1">
                  <c:v>1.0167645999999999</c:v>
                </c:pt>
                <c:pt idx="2">
                  <c:v>0.99930262999999997</c:v>
                </c:pt>
                <c:pt idx="3">
                  <c:v>1.02198199</c:v>
                </c:pt>
                <c:pt idx="4">
                  <c:v>1.0402965</c:v>
                </c:pt>
                <c:pt idx="5">
                  <c:v>1.02058388</c:v>
                </c:pt>
                <c:pt idx="6">
                  <c:v>1.00526951</c:v>
                </c:pt>
                <c:pt idx="7">
                  <c:v>1.02539559</c:v>
                </c:pt>
                <c:pt idx="8">
                  <c:v>1.02449108</c:v>
                </c:pt>
                <c:pt idx="9">
                  <c:v>1.0144464200000001</c:v>
                </c:pt>
                <c:pt idx="10">
                  <c:v>1.0489898099999999</c:v>
                </c:pt>
                <c:pt idx="11">
                  <c:v>1.0451436599999999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8D-4B11-BB2B-0975D5AEC8AE}"/>
            </c:ext>
          </c:extLst>
        </c:ser>
        <c:ser>
          <c:idx val="2"/>
          <c:order val="2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7448790865744404"/>
                  <c:y val="0.210245865594283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</c:trendlineLbl>
          </c:trendline>
          <c:xVal>
            <c:numRef>
              <c:f>(Abundance!$G$36:$G$38,Abundance!$G$45:$G$47,Abundance!$G$54:$G$56,Abundance!$G$72:$G$74,Abundance!$G$90:$G$92,Abundance!$G$102:$G$104,Abundance!$G$105:$G$116)</c:f>
              <c:numCache>
                <c:formatCode>0.000E+00</c:formatCode>
                <c:ptCount val="30"/>
                <c:pt idx="0">
                  <c:v>2.0312459999999999</c:v>
                </c:pt>
                <c:pt idx="1">
                  <c:v>2.0505911999999999</c:v>
                </c:pt>
                <c:pt idx="2">
                  <c:v>2.1749532</c:v>
                </c:pt>
                <c:pt idx="3">
                  <c:v>2.7939995999999998</c:v>
                </c:pt>
                <c:pt idx="4">
                  <c:v>2.8851984000000002</c:v>
                </c:pt>
                <c:pt idx="5">
                  <c:v>3.1283951999999999</c:v>
                </c:pt>
                <c:pt idx="6">
                  <c:v>2.6806919999999996</c:v>
                </c:pt>
                <c:pt idx="7">
                  <c:v>2.8271628</c:v>
                </c:pt>
                <c:pt idx="8">
                  <c:v>2.7055644000000001</c:v>
                </c:pt>
                <c:pt idx="9">
                  <c:v>3.7253328000000003</c:v>
                </c:pt>
                <c:pt idx="10">
                  <c:v>3.9353663999999995</c:v>
                </c:pt>
                <c:pt idx="11">
                  <c:v>3.9436572000000001</c:v>
                </c:pt>
                <c:pt idx="12">
                  <c:v>4.4162328000000004</c:v>
                </c:pt>
                <c:pt idx="13">
                  <c:v>5.0186975999999994</c:v>
                </c:pt>
                <c:pt idx="14">
                  <c:v>5.0214612000000001</c:v>
                </c:pt>
                <c:pt idx="15">
                  <c:v>5.7182832000000001</c:v>
                </c:pt>
                <c:pt idx="16">
                  <c:v>6.0807095999999996</c:v>
                </c:pt>
                <c:pt idx="17">
                  <c:v>5.8994964000000003</c:v>
                </c:pt>
                <c:pt idx="18">
                  <c:v>1.050168</c:v>
                </c:pt>
                <c:pt idx="19">
                  <c:v>1.0363500000000001</c:v>
                </c:pt>
                <c:pt idx="20">
                  <c:v>1.0584587999999999</c:v>
                </c:pt>
                <c:pt idx="21">
                  <c:v>1.6305240000000001</c:v>
                </c:pt>
                <c:pt idx="22">
                  <c:v>1.7315928</c:v>
                </c:pt>
                <c:pt idx="23">
                  <c:v>2.0336148000000001</c:v>
                </c:pt>
                <c:pt idx="24">
                  <c:v>2.4497339999999999</c:v>
                </c:pt>
                <c:pt idx="25">
                  <c:v>2.9396808000000001</c:v>
                </c:pt>
                <c:pt idx="26">
                  <c:v>2.7517560000000003</c:v>
                </c:pt>
                <c:pt idx="27">
                  <c:v>2.6060748</c:v>
                </c:pt>
                <c:pt idx="28">
                  <c:v>2.7359640000000001</c:v>
                </c:pt>
                <c:pt idx="29">
                  <c:v>2.6447651999999997</c:v>
                </c:pt>
              </c:numCache>
            </c:numRef>
          </c:xVal>
          <c:yVal>
            <c:numRef>
              <c:f>(Abundance!$K$36:$K$38,Abundance!$K$45:$K$47,Abundance!$K$54:$K$56,Abundance!$K$72:$K$74,Abundance!$K$90:$K$92,Abundance!$K$102:$K$104,Abundance!$K$105:$K$116)</c:f>
              <c:numCache>
                <c:formatCode>General</c:formatCode>
                <c:ptCount val="30"/>
                <c:pt idx="0">
                  <c:v>1.0299390799999999</c:v>
                </c:pt>
                <c:pt idx="1">
                  <c:v>1.03618648</c:v>
                </c:pt>
                <c:pt idx="2">
                  <c:v>1.0231010199999999</c:v>
                </c:pt>
                <c:pt idx="3">
                  <c:v>1.0358135900000001</c:v>
                </c:pt>
                <c:pt idx="4">
                  <c:v>1.0473015800000001</c:v>
                </c:pt>
                <c:pt idx="5">
                  <c:v>1.0289585000000001</c:v>
                </c:pt>
                <c:pt idx="6">
                  <c:v>1.0271008699999999</c:v>
                </c:pt>
                <c:pt idx="7">
                  <c:v>1.03817567</c:v>
                </c:pt>
                <c:pt idx="8">
                  <c:v>1.0222276699999999</c:v>
                </c:pt>
                <c:pt idx="9">
                  <c:v>1.05703748</c:v>
                </c:pt>
                <c:pt idx="10">
                  <c:v>1.06958204</c:v>
                </c:pt>
                <c:pt idx="11">
                  <c:v>1.0553868500000001</c:v>
                </c:pt>
                <c:pt idx="12">
                  <c:v>1.0886530400000001</c:v>
                </c:pt>
                <c:pt idx="13">
                  <c:v>1.0762497600000001</c:v>
                </c:pt>
                <c:pt idx="14">
                  <c:v>1.0472197400000001</c:v>
                </c:pt>
                <c:pt idx="15">
                  <c:v>1.0758984700000001</c:v>
                </c:pt>
                <c:pt idx="16">
                  <c:v>1.0949468200000001</c:v>
                </c:pt>
                <c:pt idx="17">
                  <c:v>1.07293024</c:v>
                </c:pt>
                <c:pt idx="18">
                  <c:v>0.98515237</c:v>
                </c:pt>
                <c:pt idx="19">
                  <c:v>1.0167645999999999</c:v>
                </c:pt>
                <c:pt idx="20">
                  <c:v>0.99930262999999997</c:v>
                </c:pt>
                <c:pt idx="21">
                  <c:v>1.02198199</c:v>
                </c:pt>
                <c:pt idx="22">
                  <c:v>1.0402965</c:v>
                </c:pt>
                <c:pt idx="23">
                  <c:v>1.02058388</c:v>
                </c:pt>
                <c:pt idx="24">
                  <c:v>1.00526951</c:v>
                </c:pt>
                <c:pt idx="25">
                  <c:v>1.02539559</c:v>
                </c:pt>
                <c:pt idx="26">
                  <c:v>1.02449108</c:v>
                </c:pt>
                <c:pt idx="27">
                  <c:v>1.0144464200000001</c:v>
                </c:pt>
                <c:pt idx="28">
                  <c:v>1.0489898099999999</c:v>
                </c:pt>
                <c:pt idx="29">
                  <c:v>1.0451436599999999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8D-4B11-BB2B-0975D5AEC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048"/>
        <c:axId val="411095080"/>
      </c:scatterChart>
      <c:valAx>
        <c:axId val="411097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Abundance (×10</a:t>
                </a:r>
                <a:r>
                  <a:rPr lang="fi-FI" baseline="30000"/>
                  <a:t>4</a:t>
                </a:r>
                <a:r>
                  <a:rPr lang="fi-FI"/>
                  <a:t> units/mL)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5080"/>
        <c:crosses val="autoZero"/>
        <c:crossBetween val="midCat"/>
      </c:valAx>
      <c:valAx>
        <c:axId val="411095080"/>
        <c:scaling>
          <c:orientation val="minMax"/>
          <c:min val="0.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751 nm / 676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109704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80877</xdr:colOff>
      <xdr:row>10</xdr:row>
      <xdr:rowOff>176858</xdr:rowOff>
    </xdr:from>
    <xdr:to>
      <xdr:col>25</xdr:col>
      <xdr:colOff>295739</xdr:colOff>
      <xdr:row>33</xdr:row>
      <xdr:rowOff>78441</xdr:rowOff>
    </xdr:to>
    <xdr:graphicFrame macro="">
      <xdr:nvGraphicFramePr>
        <xdr:cNvPr id="37" name="Kaavio 36">
          <a:extLst>
            <a:ext uri="{FF2B5EF4-FFF2-40B4-BE49-F238E27FC236}">
              <a16:creationId xmlns:a16="http://schemas.microsoft.com/office/drawing/2014/main" id="{8D80BF31-2D3A-4013-B772-A975EA309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61388</xdr:colOff>
      <xdr:row>33</xdr:row>
      <xdr:rowOff>57002</xdr:rowOff>
    </xdr:from>
    <xdr:to>
      <xdr:col>25</xdr:col>
      <xdr:colOff>276250</xdr:colOff>
      <xdr:row>55</xdr:row>
      <xdr:rowOff>140804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ACE7D9E1-CC9D-4258-A697-9F7C78C7D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5</xdr:row>
      <xdr:rowOff>104775</xdr:rowOff>
    </xdr:from>
    <xdr:to>
      <xdr:col>24</xdr:col>
      <xdr:colOff>405093</xdr:colOff>
      <xdr:row>18</xdr:row>
      <xdr:rowOff>66114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678803BD-A37F-478C-920C-9B9CBBC82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400050</xdr:colOff>
      <xdr:row>5</xdr:row>
      <xdr:rowOff>114300</xdr:rowOff>
    </xdr:from>
    <xdr:to>
      <xdr:col>19</xdr:col>
      <xdr:colOff>109818</xdr:colOff>
      <xdr:row>18</xdr:row>
      <xdr:rowOff>75639</xdr:rowOff>
    </xdr:to>
    <xdr:graphicFrame macro="">
      <xdr:nvGraphicFramePr>
        <xdr:cNvPr id="15" name="Kaavio 14">
          <a:extLst>
            <a:ext uri="{FF2B5EF4-FFF2-40B4-BE49-F238E27FC236}">
              <a16:creationId xmlns:a16="http://schemas.microsoft.com/office/drawing/2014/main" id="{B5D7C1F8-68A4-4714-BD35-41128CD24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390525</xdr:colOff>
      <xdr:row>5</xdr:row>
      <xdr:rowOff>66675</xdr:rowOff>
    </xdr:from>
    <xdr:to>
      <xdr:col>30</xdr:col>
      <xdr:colOff>100293</xdr:colOff>
      <xdr:row>18</xdr:row>
      <xdr:rowOff>28014</xdr:rowOff>
    </xdr:to>
    <xdr:graphicFrame macro="">
      <xdr:nvGraphicFramePr>
        <xdr:cNvPr id="17" name="Kaavio 16">
          <a:extLst>
            <a:ext uri="{FF2B5EF4-FFF2-40B4-BE49-F238E27FC236}">
              <a16:creationId xmlns:a16="http://schemas.microsoft.com/office/drawing/2014/main" id="{FE7F0B2F-F076-4B5B-A931-42E62C6F7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409575</xdr:colOff>
      <xdr:row>18</xdr:row>
      <xdr:rowOff>66675</xdr:rowOff>
    </xdr:from>
    <xdr:to>
      <xdr:col>19</xdr:col>
      <xdr:colOff>119343</xdr:colOff>
      <xdr:row>30</xdr:row>
      <xdr:rowOff>189939</xdr:rowOff>
    </xdr:to>
    <xdr:graphicFrame macro="">
      <xdr:nvGraphicFramePr>
        <xdr:cNvPr id="18" name="Kaavio 17">
          <a:extLst>
            <a:ext uri="{FF2B5EF4-FFF2-40B4-BE49-F238E27FC236}">
              <a16:creationId xmlns:a16="http://schemas.microsoft.com/office/drawing/2014/main" id="{AFA9272F-164D-415C-847D-4092318B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95250</xdr:colOff>
      <xdr:row>18</xdr:row>
      <xdr:rowOff>76200</xdr:rowOff>
    </xdr:from>
    <xdr:to>
      <xdr:col>24</xdr:col>
      <xdr:colOff>414618</xdr:colOff>
      <xdr:row>30</xdr:row>
      <xdr:rowOff>199464</xdr:rowOff>
    </xdr:to>
    <xdr:graphicFrame macro="">
      <xdr:nvGraphicFramePr>
        <xdr:cNvPr id="19" name="Kaavio 18">
          <a:extLst>
            <a:ext uri="{FF2B5EF4-FFF2-40B4-BE49-F238E27FC236}">
              <a16:creationId xmlns:a16="http://schemas.microsoft.com/office/drawing/2014/main" id="{563B41E1-CBCE-44EC-BCD6-CC32B365F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C4171-18CA-42E8-B23F-C14DBC925E9A}">
  <dimension ref="A1:AM174"/>
  <sheetViews>
    <sheetView tabSelected="1" zoomScale="85" zoomScaleNormal="85" workbookViewId="0">
      <pane xSplit="4" ySplit="2" topLeftCell="I3" activePane="bottomRight" state="frozen"/>
      <selection pane="topRight" activeCell="D1" sqref="D1"/>
      <selection pane="bottomLeft" activeCell="A3" sqref="A3"/>
      <selection pane="bottomRight" activeCell="M30" sqref="M30"/>
    </sheetView>
  </sheetViews>
  <sheetFormatPr defaultRowHeight="15" x14ac:dyDescent="0.25"/>
  <cols>
    <col min="1" max="1" width="8.85546875" style="20" bestFit="1" customWidth="1"/>
    <col min="2" max="2" width="15" style="20" bestFit="1" customWidth="1"/>
    <col min="3" max="3" width="11.5703125" style="20" bestFit="1" customWidth="1"/>
    <col min="4" max="4" width="27.5703125" style="1" bestFit="1" customWidth="1"/>
    <col min="5" max="5" width="9.140625" style="1"/>
    <col min="6" max="6" width="14.42578125" style="1" bestFit="1" customWidth="1"/>
    <col min="7" max="7" width="11.28515625" style="1" bestFit="1" customWidth="1"/>
    <col min="8" max="8" width="16.42578125" style="1" bestFit="1" customWidth="1"/>
    <col min="9" max="9" width="14.140625" style="1" bestFit="1" customWidth="1"/>
    <col min="10" max="10" width="14.28515625" bestFit="1" customWidth="1"/>
    <col min="11" max="12" width="11.5703125" customWidth="1"/>
    <col min="13" max="13" width="12.7109375" style="24" bestFit="1" customWidth="1"/>
    <col min="14" max="15" width="11.5703125" customWidth="1"/>
    <col min="16" max="16" width="14.7109375" bestFit="1" customWidth="1"/>
    <col min="26" max="26" width="9.140625" customWidth="1"/>
    <col min="33" max="33" width="11.28515625" bestFit="1" customWidth="1"/>
    <col min="36" max="36" width="10" bestFit="1" customWidth="1"/>
    <col min="39" max="39" width="10" bestFit="1" customWidth="1"/>
  </cols>
  <sheetData>
    <row r="1" spans="1:19" x14ac:dyDescent="0.25">
      <c r="F1" s="3" t="s">
        <v>28</v>
      </c>
      <c r="G1" s="3" t="s">
        <v>29</v>
      </c>
      <c r="J1" s="2" t="s">
        <v>30</v>
      </c>
      <c r="K1" s="2" t="s">
        <v>18</v>
      </c>
      <c r="M1" s="29" t="s">
        <v>32</v>
      </c>
    </row>
    <row r="2" spans="1:19" ht="15.75" thickBot="1" x14ac:dyDescent="0.3">
      <c r="A2" s="19" t="s">
        <v>26</v>
      </c>
      <c r="B2" s="19" t="s">
        <v>8</v>
      </c>
      <c r="C2" s="19" t="s">
        <v>13</v>
      </c>
      <c r="D2" s="3" t="s">
        <v>27</v>
      </c>
      <c r="E2" s="3" t="s">
        <v>14</v>
      </c>
      <c r="F2" s="3" t="s">
        <v>15</v>
      </c>
      <c r="G2" s="3" t="s">
        <v>7</v>
      </c>
      <c r="H2" s="3" t="s">
        <v>23</v>
      </c>
      <c r="I2" s="3" t="s">
        <v>6</v>
      </c>
      <c r="J2" s="2" t="s">
        <v>33</v>
      </c>
      <c r="K2" s="2" t="s">
        <v>16</v>
      </c>
      <c r="L2" s="2" t="s">
        <v>17</v>
      </c>
      <c r="M2" s="19" t="s">
        <v>19</v>
      </c>
      <c r="N2" s="2" t="s">
        <v>24</v>
      </c>
      <c r="O2" s="2"/>
      <c r="P2" s="2"/>
      <c r="Q2" s="2"/>
    </row>
    <row r="3" spans="1:19" ht="16.5" thickBot="1" x14ac:dyDescent="0.3">
      <c r="A3" s="72" t="s">
        <v>25</v>
      </c>
      <c r="B3" s="72">
        <v>1</v>
      </c>
      <c r="C3" s="65">
        <v>44070</v>
      </c>
      <c r="D3" s="10" t="s">
        <v>0</v>
      </c>
      <c r="E3" s="10" t="s">
        <v>2</v>
      </c>
      <c r="F3" s="56">
        <v>1751466.6329999999</v>
      </c>
      <c r="G3" s="48">
        <v>65825145.494711287</v>
      </c>
      <c r="H3" s="33">
        <f>G3/10^9</f>
        <v>6.5825145494711287E-2</v>
      </c>
      <c r="I3" s="10">
        <v>2</v>
      </c>
      <c r="J3" s="87">
        <v>1.0286500199999999</v>
      </c>
      <c r="K3" s="6"/>
      <c r="L3" s="6"/>
      <c r="M3" s="25"/>
      <c r="N3" s="25"/>
      <c r="O3" s="6"/>
      <c r="P3" s="2" t="s">
        <v>20</v>
      </c>
      <c r="Q3" s="2"/>
      <c r="R3" s="2"/>
      <c r="S3" s="2"/>
    </row>
    <row r="4" spans="1:19" ht="16.5" thickBot="1" x14ac:dyDescent="0.3">
      <c r="A4" s="72" t="s">
        <v>25</v>
      </c>
      <c r="B4" s="72">
        <v>1</v>
      </c>
      <c r="C4" s="65">
        <v>44070</v>
      </c>
      <c r="D4" s="10" t="s">
        <v>0</v>
      </c>
      <c r="E4" s="10" t="s">
        <v>3</v>
      </c>
      <c r="F4" s="56">
        <v>1606520.8844999999</v>
      </c>
      <c r="G4" s="48">
        <v>58686887.522372745</v>
      </c>
      <c r="H4" s="33">
        <f t="shared" ref="H4:H44" si="0">G4/10^9</f>
        <v>5.8686887522372742E-2</v>
      </c>
      <c r="I4" s="10">
        <v>2</v>
      </c>
      <c r="J4" s="87">
        <v>1.0201236300000001</v>
      </c>
      <c r="K4" s="6"/>
      <c r="L4" s="6"/>
      <c r="M4" s="25"/>
      <c r="N4" s="25"/>
      <c r="O4" s="6"/>
      <c r="P4" s="2"/>
      <c r="Q4" s="2"/>
      <c r="R4" s="2" t="s">
        <v>21</v>
      </c>
      <c r="S4" s="2" t="s">
        <v>22</v>
      </c>
    </row>
    <row r="5" spans="1:19" ht="15.75" x14ac:dyDescent="0.25">
      <c r="A5" s="72" t="s">
        <v>25</v>
      </c>
      <c r="B5" s="72">
        <v>1</v>
      </c>
      <c r="C5" s="65">
        <v>44070</v>
      </c>
      <c r="D5" s="10" t="s">
        <v>0</v>
      </c>
      <c r="E5" s="10" t="s">
        <v>4</v>
      </c>
      <c r="F5" s="56">
        <v>1711984.3965</v>
      </c>
      <c r="G5" s="48">
        <v>70733829.269025162</v>
      </c>
      <c r="H5" s="33">
        <f t="shared" si="0"/>
        <v>7.0733829269025161E-2</v>
      </c>
      <c r="I5" s="10">
        <v>2</v>
      </c>
      <c r="J5" s="87">
        <v>1.0234684599999999</v>
      </c>
      <c r="K5" s="6"/>
      <c r="L5" s="6"/>
      <c r="M5" s="25"/>
      <c r="N5" s="25"/>
      <c r="O5" s="6"/>
      <c r="P5" t="s">
        <v>0</v>
      </c>
      <c r="R5" s="27">
        <f>AVERAGE(N9:N11,N57,N59)</f>
        <v>3.8719999999999999</v>
      </c>
      <c r="S5" s="26">
        <f>_xlfn.STDEV.S(N9:N11,N57,N59)</f>
        <v>4.3243496620879285E-2</v>
      </c>
    </row>
    <row r="6" spans="1:19" ht="15.75" x14ac:dyDescent="0.25">
      <c r="A6" s="20" t="s">
        <v>25</v>
      </c>
      <c r="B6" s="20">
        <v>1</v>
      </c>
      <c r="C6" s="66">
        <v>44070</v>
      </c>
      <c r="D6" s="1" t="s">
        <v>1</v>
      </c>
      <c r="E6" s="1" t="s">
        <v>2</v>
      </c>
      <c r="F6" s="57">
        <v>7453000</v>
      </c>
      <c r="G6" s="49">
        <f>2.258*10^8</f>
        <v>225800000</v>
      </c>
      <c r="H6" s="34">
        <f t="shared" si="0"/>
        <v>0.2258</v>
      </c>
      <c r="I6" s="1">
        <v>0</v>
      </c>
      <c r="J6" s="6">
        <v>1.02929202</v>
      </c>
      <c r="K6" s="6"/>
      <c r="L6" s="6"/>
      <c r="M6" s="25"/>
      <c r="N6" s="25"/>
      <c r="O6" s="6"/>
      <c r="P6" t="s">
        <v>1</v>
      </c>
      <c r="R6" s="27">
        <f>AVERAGE(N12:N14,N60,N62)</f>
        <v>2.524</v>
      </c>
      <c r="S6" s="26">
        <f>_xlfn.STDEV.S(N12:N14,N60,N62)</f>
        <v>1.6733200530681513E-2</v>
      </c>
    </row>
    <row r="7" spans="1:19" ht="15.75" x14ac:dyDescent="0.25">
      <c r="A7" s="20" t="s">
        <v>25</v>
      </c>
      <c r="B7" s="20">
        <v>1</v>
      </c>
      <c r="C7" s="66">
        <v>44070</v>
      </c>
      <c r="D7" s="1" t="s">
        <v>1</v>
      </c>
      <c r="E7" s="1" t="s">
        <v>3</v>
      </c>
      <c r="F7" s="57">
        <v>7045000</v>
      </c>
      <c r="G7" s="49">
        <f>1.493*10^8</f>
        <v>149300000</v>
      </c>
      <c r="H7" s="34">
        <f t="shared" si="0"/>
        <v>0.14929999999999999</v>
      </c>
      <c r="I7" s="1">
        <v>0</v>
      </c>
      <c r="J7" s="6">
        <v>1.0292498000000001</v>
      </c>
      <c r="K7" s="6"/>
      <c r="L7" s="6"/>
      <c r="M7" s="25"/>
      <c r="N7" s="25"/>
      <c r="O7" s="6"/>
      <c r="P7" t="s">
        <v>9</v>
      </c>
      <c r="R7" s="27">
        <f>AVERAGE(N48:N50,N84:N86)</f>
        <v>18.728333333333335</v>
      </c>
      <c r="S7" s="26">
        <f>_xlfn.STDEV.S(N48:N50,N84:N86)</f>
        <v>0.44763452354199246</v>
      </c>
    </row>
    <row r="8" spans="1:19" ht="16.5" thickBot="1" x14ac:dyDescent="0.3">
      <c r="A8" s="20" t="s">
        <v>25</v>
      </c>
      <c r="B8" s="20">
        <v>1</v>
      </c>
      <c r="C8" s="66">
        <v>44070</v>
      </c>
      <c r="D8" s="1" t="s">
        <v>1</v>
      </c>
      <c r="E8" s="1" t="s">
        <v>4</v>
      </c>
      <c r="F8" s="57">
        <v>7122000</v>
      </c>
      <c r="G8" s="49">
        <f>1.438*10^8</f>
        <v>143800000</v>
      </c>
      <c r="H8" s="34">
        <f t="shared" si="0"/>
        <v>0.14380000000000001</v>
      </c>
      <c r="I8" s="1">
        <v>0</v>
      </c>
      <c r="J8" s="6">
        <v>1.01361426</v>
      </c>
      <c r="K8" s="6"/>
      <c r="L8" s="6"/>
      <c r="M8" s="25"/>
      <c r="N8" s="25"/>
      <c r="O8" s="6"/>
      <c r="P8" t="s">
        <v>10</v>
      </c>
      <c r="R8" s="27">
        <f>AVERAGE(N51:N53,N87:N89)</f>
        <v>40.26166666666667</v>
      </c>
      <c r="S8" s="26">
        <f>_xlfn.STDEV.S(N51:N53,N87:N89)</f>
        <v>0.66652581845466985</v>
      </c>
    </row>
    <row r="9" spans="1:19" ht="16.5" thickBot="1" x14ac:dyDescent="0.3">
      <c r="A9" s="72" t="s">
        <v>25</v>
      </c>
      <c r="B9" s="72">
        <v>7</v>
      </c>
      <c r="C9" s="65">
        <v>44076</v>
      </c>
      <c r="D9" s="10" t="s">
        <v>0</v>
      </c>
      <c r="E9" s="10" t="s">
        <v>2</v>
      </c>
      <c r="F9" s="56">
        <v>2297693.0550000002</v>
      </c>
      <c r="G9" s="48">
        <v>92586087.734746754</v>
      </c>
      <c r="H9" s="33">
        <f t="shared" si="0"/>
        <v>9.2586087734746761E-2</v>
      </c>
      <c r="I9" s="10">
        <v>2</v>
      </c>
      <c r="J9" s="87">
        <v>1.0293367200000001</v>
      </c>
      <c r="K9" s="9">
        <v>8.9999999999999993E-3</v>
      </c>
      <c r="L9" s="9">
        <v>0</v>
      </c>
      <c r="M9" s="88">
        <f>(11.9*(K9-L9)*(10/(0.005*1)))/1000</f>
        <v>0.2142</v>
      </c>
      <c r="N9" s="88">
        <v>3.88</v>
      </c>
      <c r="O9" s="6"/>
      <c r="P9" t="s">
        <v>11</v>
      </c>
      <c r="R9" s="27">
        <f>AVERAGE(N54:N56,N90:N92)</f>
        <v>17.611666666666668</v>
      </c>
      <c r="S9" s="26">
        <f>_xlfn.STDEV.S(N54:N56,N90:N92)</f>
        <v>0.531315976295337</v>
      </c>
    </row>
    <row r="10" spans="1:19" ht="16.5" thickBot="1" x14ac:dyDescent="0.3">
      <c r="A10" s="72" t="s">
        <v>25</v>
      </c>
      <c r="B10" s="72">
        <v>7</v>
      </c>
      <c r="C10" s="65">
        <v>44076</v>
      </c>
      <c r="D10" s="10" t="s">
        <v>0</v>
      </c>
      <c r="E10" s="10" t="s">
        <v>3</v>
      </c>
      <c r="F10" s="56">
        <v>2284909.5989999999</v>
      </c>
      <c r="G10" s="48">
        <v>82623607.468035594</v>
      </c>
      <c r="H10" s="33">
        <f t="shared" si="0"/>
        <v>8.2623607468035598E-2</v>
      </c>
      <c r="I10" s="10">
        <v>2</v>
      </c>
      <c r="J10" s="87">
        <v>1.0333415800000001</v>
      </c>
      <c r="K10" s="9">
        <v>8.9999999999999993E-3</v>
      </c>
      <c r="L10" s="9">
        <v>1E-3</v>
      </c>
      <c r="M10" s="88">
        <f t="shared" ref="M10:M14" si="1">(11.9*(K10-L10)*(10/(0.005*1)))/1000</f>
        <v>0.19040000000000001</v>
      </c>
      <c r="N10" s="88">
        <v>3.87</v>
      </c>
      <c r="O10" s="6"/>
    </row>
    <row r="11" spans="1:19" ht="15.75" x14ac:dyDescent="0.25">
      <c r="A11" s="72" t="s">
        <v>25</v>
      </c>
      <c r="B11" s="72">
        <v>7</v>
      </c>
      <c r="C11" s="65">
        <v>44076</v>
      </c>
      <c r="D11" s="10" t="s">
        <v>0</v>
      </c>
      <c r="E11" s="10" t="s">
        <v>4</v>
      </c>
      <c r="F11" s="56">
        <v>2370199.2195000001</v>
      </c>
      <c r="G11" s="48">
        <v>86470377.861192197</v>
      </c>
      <c r="H11" s="33">
        <f t="shared" si="0"/>
        <v>8.6470377861192202E-2</v>
      </c>
      <c r="I11" s="10">
        <v>2</v>
      </c>
      <c r="J11" s="87">
        <v>1.034006</v>
      </c>
      <c r="K11" s="9">
        <v>8.0000000000000002E-3</v>
      </c>
      <c r="L11" s="9">
        <v>0</v>
      </c>
      <c r="M11" s="88">
        <f t="shared" si="1"/>
        <v>0.19040000000000001</v>
      </c>
      <c r="N11" s="88">
        <v>3.84</v>
      </c>
      <c r="O11" s="6"/>
    </row>
    <row r="12" spans="1:19" ht="15.75" x14ac:dyDescent="0.25">
      <c r="A12" s="20" t="s">
        <v>25</v>
      </c>
      <c r="B12" s="20">
        <v>7</v>
      </c>
      <c r="C12" s="66">
        <v>44076</v>
      </c>
      <c r="D12" s="1" t="s">
        <v>1</v>
      </c>
      <c r="E12" s="1" t="s">
        <v>2</v>
      </c>
      <c r="F12" s="57">
        <v>9776000</v>
      </c>
      <c r="G12" s="49">
        <f>1.05*10^8</f>
        <v>105000000</v>
      </c>
      <c r="H12" s="34">
        <f t="shared" si="0"/>
        <v>0.105</v>
      </c>
      <c r="I12" s="1">
        <v>0</v>
      </c>
      <c r="J12" s="6">
        <v>1.0375977999999999</v>
      </c>
      <c r="K12">
        <v>8.9999999999999993E-3</v>
      </c>
      <c r="L12">
        <v>0</v>
      </c>
      <c r="M12" s="25">
        <f t="shared" si="1"/>
        <v>0.2142</v>
      </c>
      <c r="N12" s="25">
        <v>2.52</v>
      </c>
      <c r="O12" s="6"/>
    </row>
    <row r="13" spans="1:19" ht="15.75" x14ac:dyDescent="0.25">
      <c r="A13" s="20" t="s">
        <v>25</v>
      </c>
      <c r="B13" s="20">
        <v>7</v>
      </c>
      <c r="C13" s="66">
        <v>44076</v>
      </c>
      <c r="D13" s="1" t="s">
        <v>1</v>
      </c>
      <c r="E13" s="1" t="s">
        <v>3</v>
      </c>
      <c r="F13" s="57">
        <v>10080000</v>
      </c>
      <c r="G13" s="49">
        <f>1.393*10^8</f>
        <v>139300000</v>
      </c>
      <c r="H13" s="34">
        <f t="shared" si="0"/>
        <v>0.13930000000000001</v>
      </c>
      <c r="I13" s="1">
        <v>0</v>
      </c>
      <c r="J13" s="6">
        <v>1.03615313</v>
      </c>
      <c r="K13">
        <v>8.0000000000000002E-3</v>
      </c>
      <c r="L13">
        <v>0</v>
      </c>
      <c r="M13" s="25">
        <f t="shared" si="1"/>
        <v>0.19040000000000001</v>
      </c>
      <c r="N13" s="25">
        <v>2.5299999999999998</v>
      </c>
      <c r="O13" s="6"/>
    </row>
    <row r="14" spans="1:19" ht="16.5" thickBot="1" x14ac:dyDescent="0.3">
      <c r="A14" s="20" t="s">
        <v>25</v>
      </c>
      <c r="B14" s="20">
        <v>7</v>
      </c>
      <c r="C14" s="66">
        <v>44076</v>
      </c>
      <c r="D14" s="1" t="s">
        <v>1</v>
      </c>
      <c r="E14" s="1" t="s">
        <v>4</v>
      </c>
      <c r="F14" s="57">
        <v>9341000</v>
      </c>
      <c r="G14" s="49">
        <f>1.154*10^8</f>
        <v>115399999.99999999</v>
      </c>
      <c r="H14" s="34">
        <f t="shared" si="0"/>
        <v>0.11539999999999999</v>
      </c>
      <c r="I14" s="1">
        <v>0</v>
      </c>
      <c r="J14" s="6">
        <v>1.0242834599999999</v>
      </c>
      <c r="K14">
        <v>7.0000000000000001E-3</v>
      </c>
      <c r="L14">
        <v>0</v>
      </c>
      <c r="M14" s="25">
        <f t="shared" si="1"/>
        <v>0.1666</v>
      </c>
      <c r="N14" s="25">
        <v>2.5099999999999998</v>
      </c>
      <c r="O14" s="6"/>
    </row>
    <row r="15" spans="1:19" ht="16.5" thickBot="1" x14ac:dyDescent="0.3">
      <c r="A15" s="73" t="s">
        <v>25</v>
      </c>
      <c r="B15" s="73">
        <v>1</v>
      </c>
      <c r="C15" s="67">
        <v>44082</v>
      </c>
      <c r="D15" s="12" t="s">
        <v>12</v>
      </c>
      <c r="E15" s="12" t="s">
        <v>2</v>
      </c>
      <c r="F15" s="58">
        <v>8373.7080000000005</v>
      </c>
      <c r="G15" s="50">
        <v>75264745.54493846</v>
      </c>
      <c r="H15" s="35">
        <f t="shared" si="0"/>
        <v>7.5264745544938463E-2</v>
      </c>
      <c r="I15" s="12">
        <v>10</v>
      </c>
      <c r="J15" s="13">
        <v>1.00819075</v>
      </c>
      <c r="K15" s="6"/>
      <c r="L15" s="6"/>
      <c r="M15" s="25"/>
      <c r="N15" s="25"/>
      <c r="O15" s="6"/>
    </row>
    <row r="16" spans="1:19" ht="16.5" thickBot="1" x14ac:dyDescent="0.3">
      <c r="A16" s="73" t="s">
        <v>25</v>
      </c>
      <c r="B16" s="73">
        <v>1</v>
      </c>
      <c r="C16" s="67">
        <v>44082</v>
      </c>
      <c r="D16" s="12" t="s">
        <v>12</v>
      </c>
      <c r="E16" s="12" t="s">
        <v>3</v>
      </c>
      <c r="F16" s="58">
        <v>7323.54</v>
      </c>
      <c r="G16" s="50">
        <v>40682224.619800501</v>
      </c>
      <c r="H16" s="35">
        <f t="shared" si="0"/>
        <v>4.0682224619800499E-2</v>
      </c>
      <c r="I16" s="12">
        <v>10</v>
      </c>
      <c r="J16" s="13">
        <v>1.0038430599999999</v>
      </c>
      <c r="K16" s="6"/>
      <c r="L16" s="6"/>
      <c r="M16" s="25"/>
      <c r="N16" s="25"/>
      <c r="O16" s="6"/>
    </row>
    <row r="17" spans="1:15" ht="16.5" thickBot="1" x14ac:dyDescent="0.3">
      <c r="A17" s="73" t="s">
        <v>25</v>
      </c>
      <c r="B17" s="73">
        <v>1</v>
      </c>
      <c r="C17" s="67">
        <v>44082</v>
      </c>
      <c r="D17" s="12" t="s">
        <v>12</v>
      </c>
      <c r="E17" s="12" t="s">
        <v>4</v>
      </c>
      <c r="F17" s="58">
        <v>7323.54</v>
      </c>
      <c r="G17" s="50">
        <v>33320723.944630828</v>
      </c>
      <c r="H17" s="35">
        <f t="shared" si="0"/>
        <v>3.3320723944630828E-2</v>
      </c>
      <c r="I17" s="12">
        <v>10</v>
      </c>
      <c r="J17" s="13">
        <v>1.0061973099999999</v>
      </c>
      <c r="K17" s="6"/>
      <c r="L17" s="6"/>
      <c r="M17" s="25"/>
      <c r="N17" s="25"/>
      <c r="O17" s="6"/>
    </row>
    <row r="18" spans="1:15" ht="16.5" thickBot="1" x14ac:dyDescent="0.3">
      <c r="A18" s="30" t="s">
        <v>25</v>
      </c>
      <c r="B18" s="30">
        <v>1</v>
      </c>
      <c r="C18" s="68">
        <v>44082</v>
      </c>
      <c r="D18" s="15" t="s">
        <v>10</v>
      </c>
      <c r="E18" s="15" t="s">
        <v>2</v>
      </c>
      <c r="F18" s="59">
        <v>1851.6119999999999</v>
      </c>
      <c r="G18" s="51">
        <v>63466766.262597263</v>
      </c>
      <c r="H18" s="36">
        <f t="shared" si="0"/>
        <v>6.3466766262597257E-2</v>
      </c>
      <c r="I18" s="15">
        <v>29</v>
      </c>
      <c r="J18" s="85">
        <v>0.99973349</v>
      </c>
      <c r="K18" s="6"/>
      <c r="L18" s="6"/>
      <c r="M18" s="25"/>
      <c r="N18" s="25"/>
      <c r="O18" s="6"/>
    </row>
    <row r="19" spans="1:15" ht="16.5" thickBot="1" x14ac:dyDescent="0.3">
      <c r="A19" s="30" t="s">
        <v>25</v>
      </c>
      <c r="B19" s="30">
        <v>1</v>
      </c>
      <c r="C19" s="68">
        <v>44082</v>
      </c>
      <c r="D19" s="15" t="s">
        <v>10</v>
      </c>
      <c r="E19" s="15" t="s">
        <v>3</v>
      </c>
      <c r="F19" s="59">
        <v>1879.248</v>
      </c>
      <c r="G19" s="51">
        <v>69134723.938018456</v>
      </c>
      <c r="H19" s="36">
        <f t="shared" si="0"/>
        <v>6.913472393801845E-2</v>
      </c>
      <c r="I19" s="15">
        <v>29</v>
      </c>
      <c r="J19" s="85">
        <v>0.99979499000000005</v>
      </c>
      <c r="K19" s="6"/>
      <c r="L19" s="6"/>
      <c r="M19" s="25"/>
      <c r="N19" s="25"/>
      <c r="O19" s="6"/>
    </row>
    <row r="20" spans="1:15" ht="16.5" thickBot="1" x14ac:dyDescent="0.3">
      <c r="A20" s="30" t="s">
        <v>25</v>
      </c>
      <c r="B20" s="30">
        <v>1</v>
      </c>
      <c r="C20" s="68">
        <v>44082</v>
      </c>
      <c r="D20" s="15" t="s">
        <v>10</v>
      </c>
      <c r="E20" s="15" t="s">
        <v>4</v>
      </c>
      <c r="F20" s="59">
        <v>2321.424</v>
      </c>
      <c r="G20" s="51">
        <v>123684337.05944672</v>
      </c>
      <c r="H20" s="36">
        <f t="shared" si="0"/>
        <v>0.12368433705944672</v>
      </c>
      <c r="I20" s="15">
        <v>29</v>
      </c>
      <c r="J20" s="85">
        <v>0.99937609999999999</v>
      </c>
      <c r="K20" s="6"/>
      <c r="L20" s="6"/>
      <c r="M20" s="25"/>
      <c r="N20" s="25"/>
      <c r="O20" s="6"/>
    </row>
    <row r="21" spans="1:15" ht="16.5" thickBot="1" x14ac:dyDescent="0.3">
      <c r="A21" s="31" t="s">
        <v>25</v>
      </c>
      <c r="B21" s="31">
        <v>1</v>
      </c>
      <c r="C21" s="69">
        <v>44082</v>
      </c>
      <c r="D21" s="17" t="s">
        <v>11</v>
      </c>
      <c r="E21" s="17" t="s">
        <v>2</v>
      </c>
      <c r="F21" s="60">
        <v>17410.68</v>
      </c>
      <c r="G21" s="52">
        <v>60394679.90403945</v>
      </c>
      <c r="H21" s="37">
        <f t="shared" si="0"/>
        <v>6.0394679904039447E-2</v>
      </c>
      <c r="I21" s="17">
        <v>10</v>
      </c>
      <c r="J21" s="16"/>
      <c r="N21" s="24"/>
    </row>
    <row r="22" spans="1:15" ht="16.5" thickBot="1" x14ac:dyDescent="0.3">
      <c r="A22" s="31" t="s">
        <v>25</v>
      </c>
      <c r="B22" s="31">
        <v>1</v>
      </c>
      <c r="C22" s="69">
        <v>44082</v>
      </c>
      <c r="D22" s="17" t="s">
        <v>11</v>
      </c>
      <c r="E22" s="17" t="s">
        <v>3</v>
      </c>
      <c r="F22" s="60">
        <v>18018.671999999999</v>
      </c>
      <c r="G22" s="52">
        <v>77175071.677717432</v>
      </c>
      <c r="H22" s="37">
        <f t="shared" si="0"/>
        <v>7.7175071677717436E-2</v>
      </c>
      <c r="I22" s="17">
        <v>10</v>
      </c>
      <c r="J22" s="16"/>
      <c r="N22" s="24"/>
    </row>
    <row r="23" spans="1:15" ht="16.5" thickBot="1" x14ac:dyDescent="0.3">
      <c r="A23" s="31" t="s">
        <v>25</v>
      </c>
      <c r="B23" s="31">
        <v>1</v>
      </c>
      <c r="C23" s="69">
        <v>44082</v>
      </c>
      <c r="D23" s="17" t="s">
        <v>11</v>
      </c>
      <c r="E23" s="17" t="s">
        <v>4</v>
      </c>
      <c r="F23" s="60">
        <v>18516.12</v>
      </c>
      <c r="G23" s="52">
        <v>67635024.673497677</v>
      </c>
      <c r="H23" s="37">
        <f t="shared" si="0"/>
        <v>6.7635024673497676E-2</v>
      </c>
      <c r="I23" s="17">
        <v>10</v>
      </c>
      <c r="J23" s="16"/>
      <c r="N23" s="24"/>
    </row>
    <row r="24" spans="1:15" ht="16.5" thickBot="1" x14ac:dyDescent="0.3">
      <c r="A24" s="72" t="s">
        <v>25</v>
      </c>
      <c r="B24" s="72">
        <v>14</v>
      </c>
      <c r="C24" s="65">
        <v>44083</v>
      </c>
      <c r="D24" s="10" t="s">
        <v>0</v>
      </c>
      <c r="E24" s="10" t="s">
        <v>2</v>
      </c>
      <c r="F24" s="56">
        <v>3239540.8080000002</v>
      </c>
      <c r="G24" s="48">
        <v>119507603.24855593</v>
      </c>
      <c r="H24" s="33">
        <f t="shared" ref="H24:H29" si="2">G24/10^9</f>
        <v>0.11950760324855593</v>
      </c>
      <c r="I24" s="10">
        <v>2</v>
      </c>
      <c r="J24" s="87">
        <v>1.05857157</v>
      </c>
      <c r="K24" s="6"/>
      <c r="L24" s="6"/>
      <c r="M24" s="25"/>
      <c r="N24" s="25"/>
      <c r="O24" s="6"/>
    </row>
    <row r="25" spans="1:15" ht="16.5" thickBot="1" x14ac:dyDescent="0.3">
      <c r="A25" s="72" t="s">
        <v>25</v>
      </c>
      <c r="B25" s="72">
        <v>14</v>
      </c>
      <c r="C25" s="65">
        <v>44083</v>
      </c>
      <c r="D25" s="10" t="s">
        <v>0</v>
      </c>
      <c r="E25" s="10" t="s">
        <v>3</v>
      </c>
      <c r="F25" s="56">
        <v>2991861.3480000002</v>
      </c>
      <c r="G25" s="48">
        <v>111738504.77045484</v>
      </c>
      <c r="H25" s="33">
        <f t="shared" si="2"/>
        <v>0.11173850477045484</v>
      </c>
      <c r="I25" s="10">
        <v>2</v>
      </c>
      <c r="J25" s="87">
        <v>1.05019273</v>
      </c>
      <c r="K25" s="6"/>
      <c r="L25" s="6"/>
      <c r="M25" s="25"/>
      <c r="N25" s="25"/>
      <c r="O25" s="6"/>
    </row>
    <row r="26" spans="1:15" ht="16.5" thickBot="1" x14ac:dyDescent="0.3">
      <c r="A26" s="72" t="s">
        <v>25</v>
      </c>
      <c r="B26" s="72">
        <v>14</v>
      </c>
      <c r="C26" s="65">
        <v>44083</v>
      </c>
      <c r="D26" s="10" t="s">
        <v>0</v>
      </c>
      <c r="E26" s="10" t="s">
        <v>4</v>
      </c>
      <c r="F26" s="56">
        <v>2838659.6175000002</v>
      </c>
      <c r="G26" s="48">
        <v>107779962.13034791</v>
      </c>
      <c r="H26" s="33">
        <f t="shared" si="2"/>
        <v>0.10777996213034791</v>
      </c>
      <c r="I26" s="10">
        <v>2</v>
      </c>
      <c r="J26" s="87">
        <v>1.0496987600000001</v>
      </c>
      <c r="K26" s="6"/>
      <c r="L26" s="6"/>
      <c r="M26" s="25"/>
      <c r="N26" s="25"/>
      <c r="O26" s="6"/>
    </row>
    <row r="27" spans="1:15" ht="16.5" thickBot="1" x14ac:dyDescent="0.3">
      <c r="A27" s="20" t="s">
        <v>25</v>
      </c>
      <c r="B27" s="20">
        <v>14</v>
      </c>
      <c r="C27" s="66">
        <v>44083</v>
      </c>
      <c r="D27" s="1" t="s">
        <v>1</v>
      </c>
      <c r="E27" s="1" t="s">
        <v>2</v>
      </c>
      <c r="F27" s="57">
        <v>13830000</v>
      </c>
      <c r="G27" s="53">
        <v>189300000</v>
      </c>
      <c r="H27" s="34">
        <f t="shared" si="2"/>
        <v>0.1893</v>
      </c>
      <c r="I27" s="1">
        <v>0</v>
      </c>
      <c r="J27" s="6">
        <v>1.06418707</v>
      </c>
      <c r="K27" s="6"/>
      <c r="L27" s="6"/>
      <c r="M27" s="25"/>
      <c r="N27" s="25"/>
      <c r="O27" s="6"/>
    </row>
    <row r="28" spans="1:15" ht="16.5" thickBot="1" x14ac:dyDescent="0.3">
      <c r="A28" s="20" t="s">
        <v>25</v>
      </c>
      <c r="B28" s="20">
        <v>14</v>
      </c>
      <c r="C28" s="66">
        <v>44083</v>
      </c>
      <c r="D28" s="1" t="s">
        <v>1</v>
      </c>
      <c r="E28" s="1" t="s">
        <v>3</v>
      </c>
      <c r="F28" s="57">
        <v>12120000</v>
      </c>
      <c r="G28" s="53">
        <v>167100000</v>
      </c>
      <c r="H28" s="34">
        <f t="shared" si="2"/>
        <v>0.1671</v>
      </c>
      <c r="I28" s="1">
        <v>0</v>
      </c>
      <c r="J28" s="6">
        <v>1.0676532000000001</v>
      </c>
      <c r="K28" s="6"/>
      <c r="L28" s="6"/>
      <c r="M28" s="25"/>
      <c r="N28" s="25"/>
      <c r="O28" s="6"/>
    </row>
    <row r="29" spans="1:15" ht="16.5" thickBot="1" x14ac:dyDescent="0.3">
      <c r="A29" s="20" t="s">
        <v>25</v>
      </c>
      <c r="B29" s="20">
        <v>14</v>
      </c>
      <c r="C29" s="66">
        <v>44083</v>
      </c>
      <c r="D29" s="1" t="s">
        <v>1</v>
      </c>
      <c r="E29" s="1" t="s">
        <v>4</v>
      </c>
      <c r="F29" s="57">
        <v>14340000</v>
      </c>
      <c r="G29" s="53">
        <v>158800000</v>
      </c>
      <c r="H29" s="34">
        <f t="shared" si="2"/>
        <v>0.1588</v>
      </c>
      <c r="I29" s="1">
        <v>0</v>
      </c>
      <c r="J29" s="6">
        <v>1.04626581</v>
      </c>
      <c r="K29" s="6"/>
      <c r="L29" s="6"/>
      <c r="M29" s="25"/>
      <c r="N29" s="25"/>
      <c r="O29" s="6"/>
    </row>
    <row r="30" spans="1:15" ht="16.5" thickBot="1" x14ac:dyDescent="0.3">
      <c r="A30" s="73" t="s">
        <v>25</v>
      </c>
      <c r="B30" s="73">
        <v>7</v>
      </c>
      <c r="C30" s="67">
        <v>44089</v>
      </c>
      <c r="D30" s="12" t="s">
        <v>12</v>
      </c>
      <c r="E30" s="12" t="s">
        <v>2</v>
      </c>
      <c r="F30" s="58">
        <v>11192.58</v>
      </c>
      <c r="G30" s="50">
        <v>51112168.180841193</v>
      </c>
      <c r="H30" s="35">
        <f t="shared" si="0"/>
        <v>5.1112168180841196E-2</v>
      </c>
      <c r="I30" s="12">
        <v>10</v>
      </c>
      <c r="J30" s="11"/>
      <c r="N30" s="24"/>
    </row>
    <row r="31" spans="1:15" ht="16.5" thickBot="1" x14ac:dyDescent="0.3">
      <c r="A31" s="73" t="s">
        <v>25</v>
      </c>
      <c r="B31" s="73">
        <v>7</v>
      </c>
      <c r="C31" s="67">
        <v>44089</v>
      </c>
      <c r="D31" s="12" t="s">
        <v>12</v>
      </c>
      <c r="E31" s="12" t="s">
        <v>3</v>
      </c>
      <c r="F31" s="58">
        <v>11607.119999999999</v>
      </c>
      <c r="G31" s="50">
        <v>52680087.875809774</v>
      </c>
      <c r="H31" s="35">
        <f t="shared" si="0"/>
        <v>5.2680087875809772E-2</v>
      </c>
      <c r="I31" s="12">
        <v>10</v>
      </c>
      <c r="J31" s="11"/>
      <c r="N31" s="24"/>
    </row>
    <row r="32" spans="1:15" ht="16.5" thickBot="1" x14ac:dyDescent="0.3">
      <c r="A32" s="73" t="s">
        <v>25</v>
      </c>
      <c r="B32" s="73">
        <v>7</v>
      </c>
      <c r="C32" s="67">
        <v>44089</v>
      </c>
      <c r="D32" s="12" t="s">
        <v>12</v>
      </c>
      <c r="E32" s="12" t="s">
        <v>4</v>
      </c>
      <c r="F32" s="58">
        <v>11634.755999999999</v>
      </c>
      <c r="G32" s="50">
        <v>81547689.031065002</v>
      </c>
      <c r="H32" s="35">
        <f t="shared" si="0"/>
        <v>8.1547689031065004E-2</v>
      </c>
      <c r="I32" s="12">
        <v>10</v>
      </c>
      <c r="J32" s="11"/>
      <c r="N32" s="24"/>
    </row>
    <row r="33" spans="1:16" ht="16.5" thickBot="1" x14ac:dyDescent="0.3">
      <c r="A33" s="30" t="s">
        <v>25</v>
      </c>
      <c r="B33" s="30">
        <v>7</v>
      </c>
      <c r="C33" s="68">
        <v>44089</v>
      </c>
      <c r="D33" s="15" t="s">
        <v>10</v>
      </c>
      <c r="E33" s="15" t="s">
        <v>2</v>
      </c>
      <c r="F33" s="59">
        <v>3592.68</v>
      </c>
      <c r="G33" s="51">
        <v>185803676.60206261</v>
      </c>
      <c r="H33" s="36">
        <f t="shared" si="0"/>
        <v>0.18580367660206262</v>
      </c>
      <c r="I33" s="15">
        <v>29</v>
      </c>
      <c r="J33" s="85">
        <v>1.01988133</v>
      </c>
      <c r="K33" s="6"/>
      <c r="L33" s="6"/>
      <c r="M33" s="25"/>
      <c r="N33" s="25"/>
      <c r="O33" s="6"/>
    </row>
    <row r="34" spans="1:16" ht="16.5" thickBot="1" x14ac:dyDescent="0.3">
      <c r="A34" s="30" t="s">
        <v>25</v>
      </c>
      <c r="B34" s="30">
        <v>7</v>
      </c>
      <c r="C34" s="68">
        <v>44089</v>
      </c>
      <c r="D34" s="15" t="s">
        <v>10</v>
      </c>
      <c r="E34" s="15" t="s">
        <v>3</v>
      </c>
      <c r="F34" s="59">
        <v>4366.4880000000003</v>
      </c>
      <c r="G34" s="51">
        <v>183501034.87770897</v>
      </c>
      <c r="H34" s="36">
        <f t="shared" si="0"/>
        <v>0.18350103487770897</v>
      </c>
      <c r="I34" s="15">
        <v>29</v>
      </c>
      <c r="J34" s="85">
        <v>1.01633193</v>
      </c>
      <c r="K34" s="6"/>
      <c r="L34" s="6"/>
      <c r="M34" s="25"/>
      <c r="N34" s="25"/>
      <c r="O34" s="6"/>
    </row>
    <row r="35" spans="1:16" ht="16.5" thickBot="1" x14ac:dyDescent="0.3">
      <c r="A35" s="30" t="s">
        <v>25</v>
      </c>
      <c r="B35" s="30">
        <v>7</v>
      </c>
      <c r="C35" s="68">
        <v>44089</v>
      </c>
      <c r="D35" s="15" t="s">
        <v>10</v>
      </c>
      <c r="E35" s="15" t="s">
        <v>4</v>
      </c>
      <c r="F35" s="59">
        <v>3647.9519999999998</v>
      </c>
      <c r="G35" s="51">
        <v>146861321.51379472</v>
      </c>
      <c r="H35" s="36">
        <f t="shared" si="0"/>
        <v>0.14686132151379472</v>
      </c>
      <c r="I35" s="15">
        <v>29</v>
      </c>
      <c r="J35" s="85">
        <v>1.02609365</v>
      </c>
      <c r="K35" s="6"/>
      <c r="L35" s="6"/>
      <c r="M35" s="25"/>
      <c r="N35" s="25"/>
      <c r="O35" s="6"/>
    </row>
    <row r="36" spans="1:16" ht="16.5" thickBot="1" x14ac:dyDescent="0.3">
      <c r="A36" s="31" t="s">
        <v>25</v>
      </c>
      <c r="B36" s="31">
        <v>7</v>
      </c>
      <c r="C36" s="69">
        <v>44089</v>
      </c>
      <c r="D36" s="17" t="s">
        <v>11</v>
      </c>
      <c r="E36" s="17" t="s">
        <v>2</v>
      </c>
      <c r="F36" s="60">
        <v>20312.46</v>
      </c>
      <c r="G36" s="52">
        <v>74302534.906962305</v>
      </c>
      <c r="H36" s="37">
        <f t="shared" si="0"/>
        <v>7.43025349069623E-2</v>
      </c>
      <c r="I36" s="17">
        <v>10</v>
      </c>
      <c r="J36" s="18">
        <v>1.0299390799999999</v>
      </c>
      <c r="K36" s="6"/>
      <c r="L36" s="6"/>
      <c r="M36" s="25"/>
      <c r="N36" s="25"/>
      <c r="O36" s="6"/>
    </row>
    <row r="37" spans="1:16" ht="16.5" thickBot="1" x14ac:dyDescent="0.3">
      <c r="A37" s="31" t="s">
        <v>25</v>
      </c>
      <c r="B37" s="31">
        <v>7</v>
      </c>
      <c r="C37" s="69">
        <v>44089</v>
      </c>
      <c r="D37" s="17" t="s">
        <v>11</v>
      </c>
      <c r="E37" s="17" t="s">
        <v>3</v>
      </c>
      <c r="F37" s="60">
        <v>20505.912</v>
      </c>
      <c r="G37" s="52">
        <v>75224427.654157177</v>
      </c>
      <c r="H37" s="37">
        <f t="shared" si="0"/>
        <v>7.5224427654157183E-2</v>
      </c>
      <c r="I37" s="17">
        <v>10</v>
      </c>
      <c r="J37" s="18">
        <v>1.03618648</v>
      </c>
      <c r="K37" s="6"/>
      <c r="L37" s="6"/>
      <c r="M37" s="25"/>
      <c r="N37" s="25"/>
      <c r="O37" s="6"/>
      <c r="P37" s="5"/>
    </row>
    <row r="38" spans="1:16" ht="16.5" thickBot="1" x14ac:dyDescent="0.3">
      <c r="A38" s="31" t="s">
        <v>25</v>
      </c>
      <c r="B38" s="31">
        <v>7</v>
      </c>
      <c r="C38" s="69">
        <v>44089</v>
      </c>
      <c r="D38" s="17" t="s">
        <v>11</v>
      </c>
      <c r="E38" s="17" t="s">
        <v>4</v>
      </c>
      <c r="F38" s="60">
        <v>21749.531999999999</v>
      </c>
      <c r="G38" s="52">
        <v>104585333.08346301</v>
      </c>
      <c r="H38" s="37">
        <f t="shared" si="0"/>
        <v>0.10458533308346302</v>
      </c>
      <c r="I38" s="17">
        <v>10</v>
      </c>
      <c r="J38" s="18">
        <v>1.0231010199999999</v>
      </c>
      <c r="K38" s="6"/>
      <c r="L38" s="6"/>
      <c r="M38" s="25"/>
      <c r="N38" s="25"/>
      <c r="O38" s="6"/>
      <c r="P38" s="5"/>
    </row>
    <row r="39" spans="1:16" ht="16.5" thickBot="1" x14ac:dyDescent="0.3">
      <c r="A39" s="72" t="s">
        <v>25</v>
      </c>
      <c r="B39" s="72">
        <f t="shared" ref="B39:B44" si="3">C39-C24+B24</f>
        <v>22</v>
      </c>
      <c r="C39" s="65">
        <v>44091</v>
      </c>
      <c r="D39" s="10" t="s">
        <v>0</v>
      </c>
      <c r="E39" s="10" t="s">
        <v>2</v>
      </c>
      <c r="F39" s="56">
        <v>4390118.4285000004</v>
      </c>
      <c r="G39" s="48">
        <v>168996642.33986706</v>
      </c>
      <c r="H39" s="33">
        <f t="shared" si="0"/>
        <v>0.16899664233986705</v>
      </c>
      <c r="I39" s="10">
        <v>2</v>
      </c>
      <c r="J39" s="87">
        <v>1.06072879</v>
      </c>
      <c r="K39" s="6"/>
      <c r="L39" s="6"/>
      <c r="M39" s="25"/>
      <c r="N39" s="25"/>
      <c r="O39" s="6"/>
    </row>
    <row r="40" spans="1:16" ht="16.5" thickBot="1" x14ac:dyDescent="0.3">
      <c r="A40" s="72" t="s">
        <v>25</v>
      </c>
      <c r="B40" s="72">
        <f t="shared" si="3"/>
        <v>22</v>
      </c>
      <c r="C40" s="65">
        <v>44091</v>
      </c>
      <c r="D40" s="10" t="s">
        <v>0</v>
      </c>
      <c r="E40" s="10" t="s">
        <v>3</v>
      </c>
      <c r="F40" s="56">
        <v>3976720.1039999998</v>
      </c>
      <c r="G40" s="48">
        <v>153497765.25461796</v>
      </c>
      <c r="H40" s="33">
        <f t="shared" si="0"/>
        <v>0.15349776525461795</v>
      </c>
      <c r="I40" s="10">
        <v>2</v>
      </c>
      <c r="J40" s="87">
        <v>1.0555709200000001</v>
      </c>
      <c r="K40" s="6"/>
      <c r="L40" s="6"/>
      <c r="M40" s="25"/>
      <c r="N40" s="25"/>
      <c r="O40" s="6"/>
    </row>
    <row r="41" spans="1:16" ht="16.5" thickBot="1" x14ac:dyDescent="0.3">
      <c r="A41" s="72" t="s">
        <v>25</v>
      </c>
      <c r="B41" s="72">
        <f t="shared" si="3"/>
        <v>22</v>
      </c>
      <c r="C41" s="65">
        <v>44091</v>
      </c>
      <c r="D41" s="10" t="s">
        <v>0</v>
      </c>
      <c r="E41" s="10" t="s">
        <v>4</v>
      </c>
      <c r="F41" s="56">
        <v>4111479.0359999998</v>
      </c>
      <c r="G41" s="48">
        <v>156173677.72487044</v>
      </c>
      <c r="H41" s="33">
        <f t="shared" si="0"/>
        <v>0.15617367772487045</v>
      </c>
      <c r="I41" s="10">
        <v>2</v>
      </c>
      <c r="J41" s="87">
        <v>1.05671363</v>
      </c>
      <c r="K41" s="6"/>
      <c r="L41" s="6"/>
      <c r="M41" s="25"/>
      <c r="N41" s="25"/>
      <c r="O41" s="6"/>
    </row>
    <row r="42" spans="1:16" ht="16.5" thickBot="1" x14ac:dyDescent="0.3">
      <c r="A42" s="20" t="s">
        <v>25</v>
      </c>
      <c r="B42" s="20">
        <f t="shared" si="3"/>
        <v>22</v>
      </c>
      <c r="C42" s="66">
        <v>44091</v>
      </c>
      <c r="D42" s="1" t="s">
        <v>1</v>
      </c>
      <c r="E42" s="1" t="s">
        <v>2</v>
      </c>
      <c r="F42" s="57">
        <v>23460000</v>
      </c>
      <c r="G42" s="53">
        <v>312000000</v>
      </c>
      <c r="H42" s="34">
        <f t="shared" si="0"/>
        <v>0.312</v>
      </c>
      <c r="I42" s="1">
        <v>0</v>
      </c>
      <c r="J42" s="6">
        <v>1.1134166400000001</v>
      </c>
      <c r="K42" s="6"/>
      <c r="L42" s="6"/>
      <c r="M42" s="25"/>
      <c r="N42" s="25"/>
      <c r="O42" s="6"/>
    </row>
    <row r="43" spans="1:16" ht="16.5" thickBot="1" x14ac:dyDescent="0.3">
      <c r="A43" s="20" t="s">
        <v>25</v>
      </c>
      <c r="B43" s="20">
        <f t="shared" si="3"/>
        <v>22</v>
      </c>
      <c r="C43" s="66">
        <v>44091</v>
      </c>
      <c r="D43" s="1" t="s">
        <v>1</v>
      </c>
      <c r="E43" s="1" t="s">
        <v>3</v>
      </c>
      <c r="F43" s="57">
        <v>25200000</v>
      </c>
      <c r="G43" s="53">
        <v>290600000</v>
      </c>
      <c r="H43" s="34">
        <f t="shared" si="0"/>
        <v>0.29060000000000002</v>
      </c>
      <c r="I43" s="1">
        <v>0</v>
      </c>
      <c r="J43" s="6">
        <v>1.11998007</v>
      </c>
      <c r="K43" s="6"/>
      <c r="L43" s="6"/>
      <c r="M43" s="25"/>
      <c r="N43" s="25"/>
      <c r="O43" s="6"/>
    </row>
    <row r="44" spans="1:16" ht="16.5" thickBot="1" x14ac:dyDescent="0.3">
      <c r="A44" s="20" t="s">
        <v>25</v>
      </c>
      <c r="B44" s="20">
        <f t="shared" si="3"/>
        <v>22</v>
      </c>
      <c r="C44" s="66">
        <v>44091</v>
      </c>
      <c r="D44" s="1" t="s">
        <v>1</v>
      </c>
      <c r="E44" s="1" t="s">
        <v>4</v>
      </c>
      <c r="F44" s="57">
        <v>23160000</v>
      </c>
      <c r="G44" s="53">
        <v>264600000</v>
      </c>
      <c r="H44" s="34">
        <f t="shared" si="0"/>
        <v>0.2646</v>
      </c>
      <c r="I44" s="1">
        <v>0</v>
      </c>
      <c r="J44" s="6">
        <v>1.0861481099999999</v>
      </c>
      <c r="K44" s="6"/>
      <c r="L44" s="6"/>
      <c r="M44" s="25"/>
      <c r="N44" s="25"/>
      <c r="O44" s="6"/>
    </row>
    <row r="45" spans="1:16" ht="16.5" thickBot="1" x14ac:dyDescent="0.3">
      <c r="A45" s="31" t="s">
        <v>25</v>
      </c>
      <c r="B45" s="31">
        <v>11</v>
      </c>
      <c r="C45" s="69">
        <v>44092</v>
      </c>
      <c r="D45" s="17" t="s">
        <v>11</v>
      </c>
      <c r="E45" s="17" t="s">
        <v>2</v>
      </c>
      <c r="F45" s="60">
        <v>27939.995999999999</v>
      </c>
      <c r="G45" s="52">
        <v>106000000.95751241</v>
      </c>
      <c r="H45" s="37">
        <f t="shared" ref="H45:H56" si="4">G45/10^9</f>
        <v>0.10600000095751241</v>
      </c>
      <c r="I45" s="17">
        <v>10</v>
      </c>
      <c r="J45" s="18">
        <v>1.0358135900000001</v>
      </c>
      <c r="K45" s="6"/>
      <c r="L45" s="6"/>
      <c r="M45" s="25"/>
      <c r="N45" s="25"/>
      <c r="O45" s="6"/>
    </row>
    <row r="46" spans="1:16" ht="16.5" thickBot="1" x14ac:dyDescent="0.3">
      <c r="A46" s="31" t="s">
        <v>25</v>
      </c>
      <c r="B46" s="31">
        <v>11</v>
      </c>
      <c r="C46" s="69">
        <v>44092</v>
      </c>
      <c r="D46" s="17" t="s">
        <v>11</v>
      </c>
      <c r="E46" s="17" t="s">
        <v>3</v>
      </c>
      <c r="F46" s="60">
        <v>28851.984</v>
      </c>
      <c r="G46" s="52">
        <v>427424966.80606782</v>
      </c>
      <c r="H46" s="37">
        <f t="shared" si="4"/>
        <v>0.42742496680606784</v>
      </c>
      <c r="I46" s="17">
        <v>10</v>
      </c>
      <c r="J46" s="18">
        <v>1.0473015800000001</v>
      </c>
      <c r="K46" s="6"/>
      <c r="L46" s="6"/>
      <c r="M46" s="25"/>
      <c r="N46" s="25"/>
      <c r="O46" s="6"/>
    </row>
    <row r="47" spans="1:16" ht="16.5" thickBot="1" x14ac:dyDescent="0.3">
      <c r="A47" s="31" t="s">
        <v>25</v>
      </c>
      <c r="B47" s="31">
        <v>11</v>
      </c>
      <c r="C47" s="69">
        <v>44092</v>
      </c>
      <c r="D47" s="17" t="s">
        <v>11</v>
      </c>
      <c r="E47" s="17" t="s">
        <v>4</v>
      </c>
      <c r="F47" s="60">
        <v>31283.951999999997</v>
      </c>
      <c r="G47" s="52">
        <v>126049606.85849667</v>
      </c>
      <c r="H47" s="37">
        <f t="shared" si="4"/>
        <v>0.12604960685849667</v>
      </c>
      <c r="I47" s="17">
        <v>10</v>
      </c>
      <c r="J47" s="18">
        <v>1.0289585000000001</v>
      </c>
      <c r="K47" s="6"/>
      <c r="L47" s="6"/>
      <c r="M47" s="25"/>
      <c r="N47" s="25"/>
      <c r="O47" s="6"/>
    </row>
    <row r="48" spans="1:16" ht="16.5" thickBot="1" x14ac:dyDescent="0.3">
      <c r="A48" s="73" t="s">
        <v>25</v>
      </c>
      <c r="B48" s="73">
        <f>C48-C47+B47</f>
        <v>15</v>
      </c>
      <c r="C48" s="67">
        <v>44096</v>
      </c>
      <c r="D48" s="12" t="s">
        <v>12</v>
      </c>
      <c r="E48" s="12" t="s">
        <v>2</v>
      </c>
      <c r="F48" s="58">
        <v>17687.04</v>
      </c>
      <c r="G48" s="50">
        <v>70280401.995984763</v>
      </c>
      <c r="H48" s="35">
        <f t="shared" si="4"/>
        <v>7.0280401995984759E-2</v>
      </c>
      <c r="I48" s="12">
        <v>10</v>
      </c>
      <c r="J48" s="13">
        <v>1.0529165599999999</v>
      </c>
      <c r="K48" s="11">
        <v>4.2000000000000003E-2</v>
      </c>
      <c r="L48" s="11">
        <v>0.01</v>
      </c>
      <c r="M48" s="89">
        <f t="shared" ref="M48:M62" si="5">(11.9*(K48-L48)*(10/(0.005*1)))/1000</f>
        <v>0.76160000000000005</v>
      </c>
      <c r="N48" s="89">
        <v>18.09</v>
      </c>
      <c r="O48" s="6"/>
    </row>
    <row r="49" spans="1:16" ht="16.5" thickBot="1" x14ac:dyDescent="0.3">
      <c r="A49" s="73" t="s">
        <v>25</v>
      </c>
      <c r="B49" s="73">
        <v>15</v>
      </c>
      <c r="C49" s="67">
        <v>44096</v>
      </c>
      <c r="D49" s="12" t="s">
        <v>12</v>
      </c>
      <c r="E49" s="12" t="s">
        <v>3</v>
      </c>
      <c r="F49" s="58">
        <v>17217.227999999999</v>
      </c>
      <c r="G49" s="50">
        <v>74522170.99069877</v>
      </c>
      <c r="H49" s="35">
        <f t="shared" si="4"/>
        <v>7.4522170990698772E-2</v>
      </c>
      <c r="I49" s="12">
        <v>10</v>
      </c>
      <c r="J49" s="13">
        <v>1.0446283999999999</v>
      </c>
      <c r="K49" s="11">
        <v>2.5999999999999999E-2</v>
      </c>
      <c r="L49" s="11">
        <v>0</v>
      </c>
      <c r="M49" s="89">
        <f t="shared" si="5"/>
        <v>0.61880000000000002</v>
      </c>
      <c r="N49" s="89">
        <v>18.600000000000001</v>
      </c>
      <c r="O49" s="6"/>
    </row>
    <row r="50" spans="1:16" ht="16.5" thickBot="1" x14ac:dyDescent="0.3">
      <c r="A50" s="73" t="s">
        <v>25</v>
      </c>
      <c r="B50" s="73">
        <v>15</v>
      </c>
      <c r="C50" s="67">
        <v>44096</v>
      </c>
      <c r="D50" s="12" t="s">
        <v>12</v>
      </c>
      <c r="E50" s="12" t="s">
        <v>4</v>
      </c>
      <c r="F50" s="58">
        <v>14785.26</v>
      </c>
      <c r="G50" s="50">
        <v>75641589.966445848</v>
      </c>
      <c r="H50" s="35">
        <f t="shared" si="4"/>
        <v>7.5641589966445849E-2</v>
      </c>
      <c r="I50" s="12">
        <v>10</v>
      </c>
      <c r="J50" s="13">
        <v>1.0517624699999999</v>
      </c>
      <c r="K50" s="11">
        <v>2.5999999999999999E-2</v>
      </c>
      <c r="L50" s="11">
        <v>0</v>
      </c>
      <c r="M50" s="89">
        <f t="shared" si="5"/>
        <v>0.61880000000000002</v>
      </c>
      <c r="N50" s="89">
        <v>18.53</v>
      </c>
      <c r="O50" s="6"/>
    </row>
    <row r="51" spans="1:16" ht="16.5" thickBot="1" x14ac:dyDescent="0.3">
      <c r="A51" s="30" t="s">
        <v>25</v>
      </c>
      <c r="B51" s="30">
        <v>15</v>
      </c>
      <c r="C51" s="68">
        <v>44096</v>
      </c>
      <c r="D51" s="15" t="s">
        <v>10</v>
      </c>
      <c r="E51" s="15" t="s">
        <v>2</v>
      </c>
      <c r="F51" s="59">
        <v>5195.5680000000002</v>
      </c>
      <c r="G51" s="51">
        <v>221873246.97492242</v>
      </c>
      <c r="H51" s="36">
        <f t="shared" si="4"/>
        <v>0.22187324697492242</v>
      </c>
      <c r="I51" s="15">
        <v>29</v>
      </c>
      <c r="J51" s="85">
        <v>1.0332715400000001</v>
      </c>
      <c r="K51" s="14">
        <v>2.5999999999999999E-2</v>
      </c>
      <c r="L51" s="14">
        <v>1E-3</v>
      </c>
      <c r="M51" s="90">
        <f t="shared" si="5"/>
        <v>0.59499999999999997</v>
      </c>
      <c r="N51" s="90">
        <v>40.64</v>
      </c>
      <c r="O51" s="6"/>
    </row>
    <row r="52" spans="1:16" ht="16.5" thickBot="1" x14ac:dyDescent="0.3">
      <c r="A52" s="30" t="s">
        <v>25</v>
      </c>
      <c r="B52" s="30">
        <v>15</v>
      </c>
      <c r="C52" s="68">
        <v>44096</v>
      </c>
      <c r="D52" s="15" t="s">
        <v>10</v>
      </c>
      <c r="E52" s="15" t="s">
        <v>3</v>
      </c>
      <c r="F52" s="59">
        <v>5085.0239999999994</v>
      </c>
      <c r="G52" s="51">
        <v>177443705.10492632</v>
      </c>
      <c r="H52" s="36">
        <f t="shared" si="4"/>
        <v>0.17744370510492632</v>
      </c>
      <c r="I52" s="15">
        <v>29</v>
      </c>
      <c r="J52" s="85">
        <v>1.0325705199999999</v>
      </c>
      <c r="K52" s="14">
        <v>2.4E-2</v>
      </c>
      <c r="L52" s="14">
        <v>0</v>
      </c>
      <c r="M52" s="90">
        <f t="shared" si="5"/>
        <v>0.57120000000000004</v>
      </c>
      <c r="N52" s="90">
        <v>39.26</v>
      </c>
      <c r="O52" s="6"/>
    </row>
    <row r="53" spans="1:16" ht="16.5" thickBot="1" x14ac:dyDescent="0.3">
      <c r="A53" s="30" t="s">
        <v>25</v>
      </c>
      <c r="B53" s="30">
        <v>15</v>
      </c>
      <c r="C53" s="68">
        <v>44096</v>
      </c>
      <c r="D53" s="15" t="s">
        <v>10</v>
      </c>
      <c r="E53" s="15" t="s">
        <v>4</v>
      </c>
      <c r="F53" s="59">
        <v>5306.1120000000001</v>
      </c>
      <c r="G53" s="51">
        <v>209168483.0623613</v>
      </c>
      <c r="H53" s="36">
        <f t="shared" si="4"/>
        <v>0.2091684830623613</v>
      </c>
      <c r="I53" s="15">
        <v>29</v>
      </c>
      <c r="J53" s="85">
        <v>1.0321863200000001</v>
      </c>
      <c r="K53" s="14">
        <v>3.1E-2</v>
      </c>
      <c r="L53" s="14">
        <v>0</v>
      </c>
      <c r="M53" s="90">
        <f t="shared" si="5"/>
        <v>0.7377999999999999</v>
      </c>
      <c r="N53" s="90">
        <v>40</v>
      </c>
      <c r="O53" s="6"/>
    </row>
    <row r="54" spans="1:16" ht="16.5" thickBot="1" x14ac:dyDescent="0.3">
      <c r="A54" s="31" t="s">
        <v>25</v>
      </c>
      <c r="B54" s="31">
        <v>15</v>
      </c>
      <c r="C54" s="69">
        <v>44096</v>
      </c>
      <c r="D54" s="17" t="s">
        <v>11</v>
      </c>
      <c r="E54" s="17" t="s">
        <v>2</v>
      </c>
      <c r="F54" s="60">
        <v>26806.92</v>
      </c>
      <c r="G54" s="52">
        <v>108552110.99545431</v>
      </c>
      <c r="H54" s="37">
        <f t="shared" si="4"/>
        <v>0.10855211099545431</v>
      </c>
      <c r="I54" s="17">
        <v>10</v>
      </c>
      <c r="J54" s="18">
        <v>1.0271008699999999</v>
      </c>
      <c r="K54" s="16">
        <v>1.7999999999999999E-2</v>
      </c>
      <c r="L54" s="16">
        <v>0</v>
      </c>
      <c r="M54" s="91">
        <f t="shared" si="5"/>
        <v>0.4284</v>
      </c>
      <c r="N54" s="91">
        <v>18.18</v>
      </c>
      <c r="O54" s="6"/>
    </row>
    <row r="55" spans="1:16" ht="16.5" thickBot="1" x14ac:dyDescent="0.3">
      <c r="A55" s="31" t="s">
        <v>25</v>
      </c>
      <c r="B55" s="31">
        <v>15</v>
      </c>
      <c r="C55" s="69">
        <v>44096</v>
      </c>
      <c r="D55" s="17" t="s">
        <v>11</v>
      </c>
      <c r="E55" s="17" t="s">
        <v>3</v>
      </c>
      <c r="F55" s="60">
        <v>28271.628000000001</v>
      </c>
      <c r="G55" s="52">
        <v>100532900.96473894</v>
      </c>
      <c r="H55" s="37">
        <f t="shared" si="4"/>
        <v>0.10053290096473894</v>
      </c>
      <c r="I55" s="17">
        <v>10</v>
      </c>
      <c r="J55" s="18">
        <v>1.03817567</v>
      </c>
      <c r="K55" s="16">
        <v>1.7000000000000001E-2</v>
      </c>
      <c r="L55" s="16">
        <v>0</v>
      </c>
      <c r="M55" s="91">
        <f t="shared" si="5"/>
        <v>0.40460000000000002</v>
      </c>
      <c r="N55" s="91">
        <v>17.920000000000002</v>
      </c>
      <c r="O55" s="6"/>
    </row>
    <row r="56" spans="1:16" ht="16.5" thickBot="1" x14ac:dyDescent="0.3">
      <c r="A56" s="31" t="s">
        <v>25</v>
      </c>
      <c r="B56" s="31">
        <v>15</v>
      </c>
      <c r="C56" s="69">
        <v>44096</v>
      </c>
      <c r="D56" s="17" t="s">
        <v>11</v>
      </c>
      <c r="E56" s="17" t="s">
        <v>4</v>
      </c>
      <c r="F56" s="60">
        <v>27055.644</v>
      </c>
      <c r="G56" s="52">
        <v>97704221.876833811</v>
      </c>
      <c r="H56" s="37">
        <f t="shared" si="4"/>
        <v>9.7704221876833808E-2</v>
      </c>
      <c r="I56" s="17">
        <v>10</v>
      </c>
      <c r="J56" s="18">
        <v>1.0222276699999999</v>
      </c>
      <c r="K56" s="16">
        <v>1.7000000000000001E-2</v>
      </c>
      <c r="L56" s="16">
        <v>0</v>
      </c>
      <c r="M56" s="91">
        <f t="shared" si="5"/>
        <v>0.40460000000000002</v>
      </c>
      <c r="N56" s="91">
        <v>18.13</v>
      </c>
      <c r="O56" s="6"/>
    </row>
    <row r="57" spans="1:16" ht="16.5" thickBot="1" x14ac:dyDescent="0.3">
      <c r="A57" s="72" t="s">
        <v>25</v>
      </c>
      <c r="B57" s="72">
        <f>C57-C39+B39</f>
        <v>28</v>
      </c>
      <c r="C57" s="65">
        <v>44097</v>
      </c>
      <c r="D57" s="10" t="s">
        <v>0</v>
      </c>
      <c r="E57" s="10" t="s">
        <v>2</v>
      </c>
      <c r="F57" s="56">
        <v>5017259.7405000003</v>
      </c>
      <c r="G57" s="48">
        <v>256067487.6177226</v>
      </c>
      <c r="H57" s="33">
        <f t="shared" ref="H57:H62" si="6">G57/10^9</f>
        <v>0.25606748761772258</v>
      </c>
      <c r="I57" s="10">
        <v>2</v>
      </c>
      <c r="J57" s="87">
        <v>1.1114001899999999</v>
      </c>
      <c r="K57" s="9">
        <v>2.3E-2</v>
      </c>
      <c r="L57" s="9">
        <v>0</v>
      </c>
      <c r="M57" s="88">
        <f t="shared" si="5"/>
        <v>0.5474</v>
      </c>
      <c r="N57" s="88">
        <v>3.94</v>
      </c>
      <c r="O57" s="6"/>
    </row>
    <row r="58" spans="1:16" ht="16.5" thickBot="1" x14ac:dyDescent="0.3">
      <c r="A58" s="72" t="s">
        <v>25</v>
      </c>
      <c r="B58" s="72">
        <f>C58-C40+B40</f>
        <v>28</v>
      </c>
      <c r="C58" s="65">
        <v>44097</v>
      </c>
      <c r="D58" s="10" t="s">
        <v>0</v>
      </c>
      <c r="E58" s="10" t="s">
        <v>3</v>
      </c>
      <c r="F58" s="56">
        <v>4692194.1570000006</v>
      </c>
      <c r="G58" s="48">
        <v>215669586.25274137</v>
      </c>
      <c r="H58" s="33">
        <f t="shared" si="6"/>
        <v>0.21566958625274138</v>
      </c>
      <c r="I58" s="10">
        <v>2</v>
      </c>
      <c r="J58" s="87">
        <v>1.0901932700000001</v>
      </c>
      <c r="K58" s="87"/>
      <c r="L58" s="87"/>
      <c r="M58" s="88"/>
      <c r="N58" s="88"/>
      <c r="O58" s="6"/>
      <c r="P58" s="8"/>
    </row>
    <row r="59" spans="1:16" ht="16.5" thickBot="1" x14ac:dyDescent="0.3">
      <c r="A59" s="72" t="s">
        <v>25</v>
      </c>
      <c r="B59" s="72">
        <f>C59-C41+B41</f>
        <v>28</v>
      </c>
      <c r="C59" s="65">
        <v>44097</v>
      </c>
      <c r="D59" s="10" t="s">
        <v>0</v>
      </c>
      <c r="E59" s="10" t="s">
        <v>4</v>
      </c>
      <c r="F59" s="56">
        <v>4724896.932</v>
      </c>
      <c r="G59" s="48">
        <v>188669351.97017875</v>
      </c>
      <c r="H59" s="33">
        <f t="shared" si="6"/>
        <v>0.18866935197017876</v>
      </c>
      <c r="I59" s="10">
        <v>2</v>
      </c>
      <c r="J59" s="87">
        <v>1.0903121200000001</v>
      </c>
      <c r="K59" s="9">
        <v>1.7000000000000001E-2</v>
      </c>
      <c r="L59" s="9">
        <v>0</v>
      </c>
      <c r="M59" s="88">
        <f t="shared" si="5"/>
        <v>0.40460000000000002</v>
      </c>
      <c r="N59" s="88">
        <v>3.83</v>
      </c>
      <c r="O59" s="6"/>
    </row>
    <row r="60" spans="1:16" ht="16.5" thickBot="1" x14ac:dyDescent="0.3">
      <c r="A60" s="20" t="s">
        <v>25</v>
      </c>
      <c r="B60" s="20">
        <v>28</v>
      </c>
      <c r="C60" s="66">
        <v>44097</v>
      </c>
      <c r="D60" s="22" t="s">
        <v>1</v>
      </c>
      <c r="E60" s="1" t="s">
        <v>2</v>
      </c>
      <c r="F60" s="57">
        <v>36880000</v>
      </c>
      <c r="G60" s="53">
        <v>443800000</v>
      </c>
      <c r="H60" s="34">
        <f t="shared" si="6"/>
        <v>0.44379999999999997</v>
      </c>
      <c r="I60" s="32">
        <v>0</v>
      </c>
      <c r="J60" s="6">
        <v>1.2085764400000001</v>
      </c>
      <c r="K60">
        <v>4.1000000000000002E-2</v>
      </c>
      <c r="L60">
        <v>0</v>
      </c>
      <c r="M60" s="25">
        <f t="shared" si="5"/>
        <v>0.97580000000000011</v>
      </c>
      <c r="N60" s="25">
        <v>2.5099999999999998</v>
      </c>
      <c r="O60" s="6"/>
    </row>
    <row r="61" spans="1:16" ht="16.5" thickBot="1" x14ac:dyDescent="0.3">
      <c r="A61" s="20" t="s">
        <v>25</v>
      </c>
      <c r="B61" s="20">
        <v>28</v>
      </c>
      <c r="C61" s="66">
        <v>44097</v>
      </c>
      <c r="D61" s="22" t="s">
        <v>1</v>
      </c>
      <c r="E61" s="1" t="s">
        <v>3</v>
      </c>
      <c r="F61" s="57">
        <v>39170000</v>
      </c>
      <c r="G61" s="53">
        <v>439200000</v>
      </c>
      <c r="H61" s="34">
        <f t="shared" si="6"/>
        <v>0.43919999999999998</v>
      </c>
      <c r="I61" s="32">
        <v>0</v>
      </c>
      <c r="J61" s="6">
        <v>1.21852048</v>
      </c>
      <c r="K61" s="6"/>
      <c r="L61" s="6"/>
      <c r="M61" s="25"/>
      <c r="N61" s="25"/>
      <c r="O61" s="6"/>
    </row>
    <row r="62" spans="1:16" ht="16.5" thickBot="1" x14ac:dyDescent="0.3">
      <c r="A62" s="20" t="s">
        <v>25</v>
      </c>
      <c r="B62" s="20">
        <v>28</v>
      </c>
      <c r="C62" s="66">
        <v>44097</v>
      </c>
      <c r="D62" s="22" t="s">
        <v>1</v>
      </c>
      <c r="E62" s="1" t="s">
        <v>4</v>
      </c>
      <c r="F62" s="57">
        <v>36100000</v>
      </c>
      <c r="G62" s="53">
        <v>413700000</v>
      </c>
      <c r="H62" s="34">
        <f t="shared" si="6"/>
        <v>0.41370000000000001</v>
      </c>
      <c r="I62" s="32">
        <v>0</v>
      </c>
      <c r="J62" s="6">
        <v>1.1809235</v>
      </c>
      <c r="K62">
        <v>3.5000000000000003E-2</v>
      </c>
      <c r="L62">
        <v>0</v>
      </c>
      <c r="M62" s="25">
        <f t="shared" si="5"/>
        <v>0.83300000000000007</v>
      </c>
      <c r="N62" s="25">
        <v>2.5499999999999998</v>
      </c>
      <c r="O62" s="6"/>
    </row>
    <row r="63" spans="1:16" ht="16.5" thickBot="1" x14ac:dyDescent="0.3">
      <c r="A63" s="72" t="s">
        <v>25</v>
      </c>
      <c r="B63" s="72">
        <f>C63-C57+B57</f>
        <v>30</v>
      </c>
      <c r="C63" s="65">
        <v>44099</v>
      </c>
      <c r="D63" s="10" t="s">
        <v>0</v>
      </c>
      <c r="E63" s="10" t="s">
        <v>2</v>
      </c>
      <c r="F63" s="56">
        <v>5875380.5565000009</v>
      </c>
      <c r="G63" s="48">
        <v>350897829.71478611</v>
      </c>
      <c r="H63" s="38">
        <f t="shared" ref="H63:H80" si="7">G63/10^9</f>
        <v>0.35089782971478611</v>
      </c>
      <c r="I63" s="10">
        <v>2</v>
      </c>
      <c r="J63" s="87">
        <v>1.10800258</v>
      </c>
      <c r="K63" s="6"/>
      <c r="L63" s="6"/>
      <c r="M63" s="25"/>
      <c r="N63" s="25"/>
      <c r="O63" s="6"/>
    </row>
    <row r="64" spans="1:16" ht="16.5" thickBot="1" x14ac:dyDescent="0.3">
      <c r="A64" s="72" t="s">
        <v>25</v>
      </c>
      <c r="B64" s="72">
        <f>C64-C58+B58</f>
        <v>30</v>
      </c>
      <c r="C64" s="65">
        <v>44099</v>
      </c>
      <c r="D64" s="10" t="s">
        <v>0</v>
      </c>
      <c r="E64" s="10" t="s">
        <v>3</v>
      </c>
      <c r="F64" s="56">
        <v>5815207.4505000003</v>
      </c>
      <c r="G64" s="48">
        <v>358495476.73117173</v>
      </c>
      <c r="H64" s="38">
        <f t="shared" si="7"/>
        <v>0.35849547673117171</v>
      </c>
      <c r="I64" s="10">
        <v>2</v>
      </c>
      <c r="J64" s="87">
        <v>1.10465795</v>
      </c>
      <c r="K64" s="6"/>
      <c r="L64" s="6"/>
      <c r="M64" s="25"/>
      <c r="N64" s="25"/>
      <c r="O64" s="6"/>
    </row>
    <row r="65" spans="1:15" ht="16.5" thickBot="1" x14ac:dyDescent="0.3">
      <c r="A65" s="72" t="s">
        <v>25</v>
      </c>
      <c r="B65" s="72">
        <f>C65-C59+B59</f>
        <v>30</v>
      </c>
      <c r="C65" s="65">
        <v>44099</v>
      </c>
      <c r="D65" s="10" t="s">
        <v>0</v>
      </c>
      <c r="E65" s="10" t="s">
        <v>4</v>
      </c>
      <c r="F65" s="56">
        <v>5836791.2820000006</v>
      </c>
      <c r="G65" s="48">
        <v>302820659.98189873</v>
      </c>
      <c r="H65" s="38">
        <f t="shared" si="7"/>
        <v>0.30282065998189872</v>
      </c>
      <c r="I65" s="10">
        <v>2</v>
      </c>
      <c r="J65" s="87">
        <v>1.0864951899999999</v>
      </c>
      <c r="K65" s="6"/>
      <c r="L65" s="6"/>
      <c r="M65" s="25"/>
      <c r="N65" s="25"/>
      <c r="O65" s="6"/>
    </row>
    <row r="66" spans="1:15" ht="16.5" thickBot="1" x14ac:dyDescent="0.3">
      <c r="A66" s="73" t="s">
        <v>25</v>
      </c>
      <c r="B66" s="73">
        <f t="shared" ref="B66:B80" si="8">C66-C48+B48</f>
        <v>22</v>
      </c>
      <c r="C66" s="67">
        <v>44103</v>
      </c>
      <c r="D66" s="12" t="s">
        <v>12</v>
      </c>
      <c r="E66" s="12" t="s">
        <v>2</v>
      </c>
      <c r="F66" s="58">
        <v>27166.187999999998</v>
      </c>
      <c r="G66" s="50">
        <v>110527546.21223776</v>
      </c>
      <c r="H66" s="39">
        <f t="shared" si="7"/>
        <v>0.11052754621223776</v>
      </c>
      <c r="I66" s="12">
        <v>10</v>
      </c>
      <c r="J66" s="13">
        <v>1.0857812200000001</v>
      </c>
      <c r="K66" s="6"/>
      <c r="L66" s="6"/>
      <c r="M66" s="25"/>
      <c r="N66" s="25"/>
      <c r="O66" s="6"/>
    </row>
    <row r="67" spans="1:15" ht="16.5" thickBot="1" x14ac:dyDescent="0.3">
      <c r="A67" s="73" t="s">
        <v>25</v>
      </c>
      <c r="B67" s="73">
        <f t="shared" si="8"/>
        <v>22</v>
      </c>
      <c r="C67" s="67">
        <v>44103</v>
      </c>
      <c r="D67" s="12" t="s">
        <v>12</v>
      </c>
      <c r="E67" s="12" t="s">
        <v>3</v>
      </c>
      <c r="F67" s="58">
        <v>20671.727999999999</v>
      </c>
      <c r="G67" s="50">
        <v>84597840.223826677</v>
      </c>
      <c r="H67" s="39">
        <f t="shared" si="7"/>
        <v>8.4597840223826673E-2</v>
      </c>
      <c r="I67" s="12">
        <v>10</v>
      </c>
      <c r="J67" s="13">
        <v>1.06132958</v>
      </c>
      <c r="K67" s="6"/>
      <c r="L67" s="6"/>
      <c r="M67" s="25"/>
      <c r="N67" s="25"/>
      <c r="O67" s="6"/>
    </row>
    <row r="68" spans="1:15" ht="16.5" thickBot="1" x14ac:dyDescent="0.3">
      <c r="A68" s="73" t="s">
        <v>25</v>
      </c>
      <c r="B68" s="73">
        <f t="shared" si="8"/>
        <v>22</v>
      </c>
      <c r="C68" s="67">
        <v>44103</v>
      </c>
      <c r="D68" s="12" t="s">
        <v>12</v>
      </c>
      <c r="E68" s="12" t="s">
        <v>4</v>
      </c>
      <c r="F68" s="58">
        <v>19151.748</v>
      </c>
      <c r="G68" s="50">
        <v>128421147.35705014</v>
      </c>
      <c r="H68" s="39">
        <f t="shared" si="7"/>
        <v>0.12842114735705012</v>
      </c>
      <c r="I68" s="12">
        <v>10</v>
      </c>
      <c r="J68" s="13">
        <v>1.0701262199999999</v>
      </c>
      <c r="K68" s="6"/>
      <c r="L68" s="6"/>
      <c r="M68" s="25"/>
      <c r="N68" s="25"/>
      <c r="O68" s="6"/>
    </row>
    <row r="69" spans="1:15" ht="16.5" thickBot="1" x14ac:dyDescent="0.3">
      <c r="A69" s="30" t="s">
        <v>25</v>
      </c>
      <c r="B69" s="30">
        <f t="shared" si="8"/>
        <v>22</v>
      </c>
      <c r="C69" s="68">
        <v>44103</v>
      </c>
      <c r="D69" s="15" t="s">
        <v>10</v>
      </c>
      <c r="E69" s="15" t="s">
        <v>2</v>
      </c>
      <c r="F69" s="59">
        <v>7655.1719999999996</v>
      </c>
      <c r="G69" s="51">
        <v>302965831.32464457</v>
      </c>
      <c r="H69" s="40">
        <f t="shared" si="7"/>
        <v>0.30296583132464455</v>
      </c>
      <c r="I69" s="15">
        <v>29</v>
      </c>
      <c r="J69" s="85">
        <v>1.0548355199999999</v>
      </c>
      <c r="K69" s="6"/>
      <c r="L69" s="6"/>
      <c r="M69" s="25"/>
      <c r="N69" s="25"/>
      <c r="O69" s="6"/>
    </row>
    <row r="70" spans="1:15" ht="16.5" thickBot="1" x14ac:dyDescent="0.3">
      <c r="A70" s="30" t="s">
        <v>25</v>
      </c>
      <c r="B70" s="30">
        <f t="shared" si="8"/>
        <v>22</v>
      </c>
      <c r="C70" s="68">
        <v>44103</v>
      </c>
      <c r="D70" s="15" t="s">
        <v>10</v>
      </c>
      <c r="E70" s="15" t="s">
        <v>3</v>
      </c>
      <c r="F70" s="59">
        <v>8263.1640000000007</v>
      </c>
      <c r="G70" s="51">
        <v>333953916.93025559</v>
      </c>
      <c r="H70" s="40">
        <f t="shared" si="7"/>
        <v>0.33395391693025561</v>
      </c>
      <c r="I70" s="15">
        <v>29</v>
      </c>
      <c r="J70" s="85">
        <v>1.06485549</v>
      </c>
      <c r="K70" s="6"/>
      <c r="L70" s="6"/>
      <c r="M70" s="25"/>
      <c r="N70" s="25"/>
      <c r="O70" s="6"/>
    </row>
    <row r="71" spans="1:15" ht="16.5" thickBot="1" x14ac:dyDescent="0.3">
      <c r="A71" s="30" t="s">
        <v>25</v>
      </c>
      <c r="B71" s="30">
        <f t="shared" si="8"/>
        <v>22</v>
      </c>
      <c r="C71" s="68">
        <v>44103</v>
      </c>
      <c r="D71" s="15" t="s">
        <v>10</v>
      </c>
      <c r="E71" s="15" t="s">
        <v>4</v>
      </c>
      <c r="F71" s="59">
        <v>7765.7159999999994</v>
      </c>
      <c r="G71" s="51">
        <v>339053940.84689814</v>
      </c>
      <c r="H71" s="40">
        <f t="shared" si="7"/>
        <v>0.33905394084689816</v>
      </c>
      <c r="I71" s="15">
        <v>29</v>
      </c>
      <c r="J71" s="85">
        <v>1.07101399</v>
      </c>
      <c r="K71" s="6"/>
      <c r="L71" s="6"/>
      <c r="M71" s="25"/>
      <c r="N71" s="25"/>
      <c r="O71" s="6"/>
    </row>
    <row r="72" spans="1:15" ht="16.5" thickBot="1" x14ac:dyDescent="0.3">
      <c r="A72" s="31" t="s">
        <v>25</v>
      </c>
      <c r="B72" s="31">
        <f t="shared" si="8"/>
        <v>22</v>
      </c>
      <c r="C72" s="69">
        <v>44103</v>
      </c>
      <c r="D72" s="17" t="s">
        <v>11</v>
      </c>
      <c r="E72" s="17" t="s">
        <v>2</v>
      </c>
      <c r="F72" s="60">
        <v>37253.328000000001</v>
      </c>
      <c r="G72" s="52">
        <v>130762037.2667703</v>
      </c>
      <c r="H72" s="41">
        <f t="shared" si="7"/>
        <v>0.1307620372667703</v>
      </c>
      <c r="I72" s="17">
        <v>10</v>
      </c>
      <c r="J72" s="18">
        <v>1.05703748</v>
      </c>
      <c r="K72" s="6"/>
      <c r="L72" s="6"/>
      <c r="M72" s="25"/>
      <c r="N72" s="25"/>
      <c r="O72" s="6"/>
    </row>
    <row r="73" spans="1:15" ht="16.5" thickBot="1" x14ac:dyDescent="0.3">
      <c r="A73" s="31" t="s">
        <v>25</v>
      </c>
      <c r="B73" s="31">
        <f t="shared" si="8"/>
        <v>22</v>
      </c>
      <c r="C73" s="69">
        <v>44103</v>
      </c>
      <c r="D73" s="17" t="s">
        <v>11</v>
      </c>
      <c r="E73" s="17" t="s">
        <v>3</v>
      </c>
      <c r="F73" s="60">
        <v>39353.663999999997</v>
      </c>
      <c r="G73" s="52">
        <v>128725689.95544989</v>
      </c>
      <c r="H73" s="41">
        <f t="shared" si="7"/>
        <v>0.12872568995544989</v>
      </c>
      <c r="I73" s="17">
        <v>10</v>
      </c>
      <c r="J73" s="18">
        <v>1.06958204</v>
      </c>
      <c r="K73" s="6"/>
      <c r="L73" s="6"/>
      <c r="M73" s="25"/>
      <c r="N73" s="25"/>
      <c r="O73" s="6"/>
    </row>
    <row r="74" spans="1:15" ht="16.5" thickBot="1" x14ac:dyDescent="0.3">
      <c r="A74" s="31" t="s">
        <v>25</v>
      </c>
      <c r="B74" s="31">
        <f t="shared" si="8"/>
        <v>22</v>
      </c>
      <c r="C74" s="69">
        <v>44103</v>
      </c>
      <c r="D74" s="17" t="s">
        <v>11</v>
      </c>
      <c r="E74" s="17" t="s">
        <v>4</v>
      </c>
      <c r="F74" s="60">
        <v>39436.572</v>
      </c>
      <c r="G74" s="52">
        <v>116621341.7721207</v>
      </c>
      <c r="H74" s="41">
        <f t="shared" si="7"/>
        <v>0.1166213417721207</v>
      </c>
      <c r="I74" s="17">
        <v>10</v>
      </c>
      <c r="J74" s="18">
        <v>1.0553868500000001</v>
      </c>
      <c r="K74" s="6"/>
      <c r="L74" s="6"/>
      <c r="M74" s="25"/>
      <c r="N74" s="25"/>
      <c r="O74" s="6"/>
    </row>
    <row r="75" spans="1:15" ht="16.5" thickBot="1" x14ac:dyDescent="0.3">
      <c r="A75" s="74" t="s">
        <v>25</v>
      </c>
      <c r="B75" s="74">
        <f t="shared" si="8"/>
        <v>35</v>
      </c>
      <c r="C75" s="70">
        <v>44104</v>
      </c>
      <c r="D75" s="21" t="s">
        <v>0</v>
      </c>
      <c r="E75" s="21" t="s">
        <v>2</v>
      </c>
      <c r="F75" s="56">
        <v>7312883.5779999997</v>
      </c>
      <c r="G75" s="48">
        <v>311854923.59245741</v>
      </c>
      <c r="H75" s="42">
        <f t="shared" si="7"/>
        <v>0.31185492359245742</v>
      </c>
      <c r="I75" s="21">
        <v>2</v>
      </c>
      <c r="J75" s="86">
        <v>1.1318407800000001</v>
      </c>
      <c r="K75" s="6"/>
      <c r="L75" s="6"/>
      <c r="M75" s="25"/>
      <c r="N75" s="25"/>
      <c r="O75" s="6"/>
    </row>
    <row r="76" spans="1:15" ht="16.5" thickBot="1" x14ac:dyDescent="0.3">
      <c r="A76" s="74" t="s">
        <v>25</v>
      </c>
      <c r="B76" s="74">
        <f t="shared" si="8"/>
        <v>35</v>
      </c>
      <c r="C76" s="70">
        <v>44104</v>
      </c>
      <c r="D76" s="21" t="s">
        <v>0</v>
      </c>
      <c r="E76" s="21" t="s">
        <v>3</v>
      </c>
      <c r="F76" s="56">
        <v>7409587.1849999996</v>
      </c>
      <c r="G76" s="48">
        <v>375037189.30383587</v>
      </c>
      <c r="H76" s="42">
        <f t="shared" si="7"/>
        <v>0.37503718930383589</v>
      </c>
      <c r="I76" s="21">
        <v>2</v>
      </c>
      <c r="J76" s="86">
        <v>1.12738344</v>
      </c>
      <c r="K76" s="6"/>
      <c r="L76" s="6"/>
      <c r="M76" s="25"/>
      <c r="N76" s="25"/>
      <c r="O76" s="6"/>
    </row>
    <row r="77" spans="1:15" ht="16.5" thickBot="1" x14ac:dyDescent="0.3">
      <c r="A77" s="74" t="s">
        <v>25</v>
      </c>
      <c r="B77" s="74">
        <f t="shared" si="8"/>
        <v>35</v>
      </c>
      <c r="C77" s="70">
        <v>44104</v>
      </c>
      <c r="D77" s="21" t="s">
        <v>0</v>
      </c>
      <c r="E77" s="21" t="s">
        <v>4</v>
      </c>
      <c r="F77" s="56">
        <v>7809469.6679999996</v>
      </c>
      <c r="G77" s="48">
        <v>328123533.33359832</v>
      </c>
      <c r="H77" s="43">
        <f t="shared" si="7"/>
        <v>0.32812353333359834</v>
      </c>
      <c r="I77" s="21">
        <v>2</v>
      </c>
      <c r="J77" s="86">
        <v>1.118276</v>
      </c>
      <c r="K77" s="6"/>
      <c r="L77" s="6"/>
      <c r="M77" s="25"/>
      <c r="N77" s="25"/>
      <c r="O77" s="6"/>
    </row>
    <row r="78" spans="1:15" ht="16.5" thickBot="1" x14ac:dyDescent="0.3">
      <c r="A78" s="20" t="s">
        <v>25</v>
      </c>
      <c r="B78" s="75">
        <f t="shared" si="8"/>
        <v>35</v>
      </c>
      <c r="C78" s="71">
        <v>44104</v>
      </c>
      <c r="D78" s="22" t="s">
        <v>1</v>
      </c>
      <c r="E78" s="22" t="s">
        <v>2</v>
      </c>
      <c r="F78" s="57">
        <v>59910000</v>
      </c>
      <c r="G78" s="53">
        <v>653300000</v>
      </c>
      <c r="H78" s="44">
        <f t="shared" si="7"/>
        <v>0.65329999999999999</v>
      </c>
      <c r="I78" s="32">
        <v>0</v>
      </c>
      <c r="J78" s="6">
        <v>1.39910033</v>
      </c>
      <c r="K78" s="6"/>
      <c r="L78" s="6"/>
      <c r="M78" s="25"/>
      <c r="N78" s="25"/>
      <c r="O78" s="6"/>
    </row>
    <row r="79" spans="1:15" ht="16.5" thickBot="1" x14ac:dyDescent="0.3">
      <c r="A79" s="20" t="s">
        <v>25</v>
      </c>
      <c r="B79" s="75">
        <f t="shared" si="8"/>
        <v>35</v>
      </c>
      <c r="C79" s="71">
        <v>44104</v>
      </c>
      <c r="D79" s="22" t="s">
        <v>1</v>
      </c>
      <c r="E79" s="22" t="s">
        <v>3</v>
      </c>
      <c r="F79" s="57">
        <v>65160000</v>
      </c>
      <c r="G79" s="53">
        <v>709100000</v>
      </c>
      <c r="H79" s="44">
        <f t="shared" si="7"/>
        <v>0.70909999999999995</v>
      </c>
      <c r="I79" s="32">
        <v>0</v>
      </c>
      <c r="J79" s="6">
        <v>1.372074</v>
      </c>
      <c r="K79" s="6"/>
      <c r="L79" s="6"/>
      <c r="M79" s="25"/>
      <c r="N79" s="25"/>
      <c r="O79" s="6"/>
    </row>
    <row r="80" spans="1:15" ht="16.5" thickBot="1" x14ac:dyDescent="0.3">
      <c r="A80" s="20" t="s">
        <v>25</v>
      </c>
      <c r="B80" s="75">
        <f t="shared" si="8"/>
        <v>35</v>
      </c>
      <c r="C80" s="71">
        <v>44104</v>
      </c>
      <c r="D80" s="22" t="s">
        <v>1</v>
      </c>
      <c r="E80" s="22" t="s">
        <v>4</v>
      </c>
      <c r="F80" s="57">
        <v>63020000</v>
      </c>
      <c r="G80" s="53">
        <v>701200000</v>
      </c>
      <c r="H80" s="44">
        <f t="shared" si="7"/>
        <v>0.70120000000000005</v>
      </c>
      <c r="I80" s="32">
        <v>0</v>
      </c>
      <c r="J80" s="6">
        <v>1.30541043</v>
      </c>
      <c r="K80" s="6"/>
      <c r="L80" s="6"/>
      <c r="M80" s="25"/>
      <c r="N80" s="25"/>
      <c r="O80" s="6"/>
    </row>
    <row r="81" spans="1:39" ht="16.5" thickBot="1" x14ac:dyDescent="0.3">
      <c r="A81" s="73" t="s">
        <v>25</v>
      </c>
      <c r="B81" s="73">
        <f>C81-C66+B66</f>
        <v>25</v>
      </c>
      <c r="C81" s="67">
        <v>44106</v>
      </c>
      <c r="D81" s="12" t="s">
        <v>12</v>
      </c>
      <c r="E81" s="12" t="s">
        <v>2</v>
      </c>
      <c r="F81" s="58">
        <v>24706.583999999999</v>
      </c>
      <c r="G81" s="50">
        <v>124934684.77927129</v>
      </c>
      <c r="H81" s="35">
        <f t="shared" ref="H81:H98" si="9">G81/10^9</f>
        <v>0.12493468477927129</v>
      </c>
      <c r="I81" s="12">
        <v>10</v>
      </c>
      <c r="J81" s="13">
        <v>1.0845363299999999</v>
      </c>
      <c r="K81" s="6"/>
      <c r="L81" s="6"/>
      <c r="M81" s="25"/>
      <c r="N81" s="25"/>
      <c r="O81" s="6"/>
    </row>
    <row r="82" spans="1:39" ht="16.5" thickBot="1" x14ac:dyDescent="0.3">
      <c r="A82" s="73" t="s">
        <v>25</v>
      </c>
      <c r="B82" s="73">
        <f>C82-C67+B67</f>
        <v>25</v>
      </c>
      <c r="C82" s="67">
        <v>44106</v>
      </c>
      <c r="D82" s="12" t="s">
        <v>12</v>
      </c>
      <c r="E82" s="12" t="s">
        <v>3</v>
      </c>
      <c r="F82" s="58">
        <v>25314.576000000001</v>
      </c>
      <c r="G82" s="50">
        <v>118718730.49793872</v>
      </c>
      <c r="H82" s="35">
        <f t="shared" si="9"/>
        <v>0.11871873049793873</v>
      </c>
      <c r="I82" s="12">
        <v>10</v>
      </c>
      <c r="J82" s="13">
        <v>1.07825072</v>
      </c>
      <c r="K82" s="6"/>
      <c r="L82" s="6"/>
      <c r="M82" s="25"/>
      <c r="N82" s="25"/>
      <c r="O82" s="6"/>
    </row>
    <row r="83" spans="1:39" ht="16.5" thickBot="1" x14ac:dyDescent="0.3">
      <c r="A83" s="73" t="s">
        <v>25</v>
      </c>
      <c r="B83" s="73">
        <f>C83-C68+B68</f>
        <v>25</v>
      </c>
      <c r="C83" s="67">
        <v>44106</v>
      </c>
      <c r="D83" s="12" t="s">
        <v>12</v>
      </c>
      <c r="E83" s="12" t="s">
        <v>4</v>
      </c>
      <c r="F83" s="58">
        <v>25176.396000000001</v>
      </c>
      <c r="G83" s="50">
        <v>116426293.96452402</v>
      </c>
      <c r="H83" s="35">
        <f t="shared" si="9"/>
        <v>0.11642629396452402</v>
      </c>
      <c r="I83" s="12">
        <v>10</v>
      </c>
      <c r="J83" s="13">
        <v>1.0592736899999999</v>
      </c>
      <c r="K83" s="6"/>
      <c r="L83" s="6"/>
      <c r="M83" s="25"/>
      <c r="N83" s="25"/>
      <c r="O83" s="6"/>
    </row>
    <row r="84" spans="1:39" ht="16.5" thickBot="1" x14ac:dyDescent="0.3">
      <c r="A84" s="73" t="s">
        <v>25</v>
      </c>
      <c r="B84" s="73">
        <f>C84-C81+B81</f>
        <v>29</v>
      </c>
      <c r="C84" s="67">
        <v>44110</v>
      </c>
      <c r="D84" s="12" t="s">
        <v>12</v>
      </c>
      <c r="E84" s="12" t="s">
        <v>2</v>
      </c>
      <c r="F84" s="58">
        <v>30150.876</v>
      </c>
      <c r="G84" s="50">
        <v>113247242.75898811</v>
      </c>
      <c r="H84" s="35">
        <f t="shared" si="9"/>
        <v>0.11324724275898811</v>
      </c>
      <c r="I84" s="12">
        <v>10</v>
      </c>
      <c r="J84" s="13">
        <v>1.09377295</v>
      </c>
      <c r="K84" s="11">
        <v>4.3999999999999997E-2</v>
      </c>
      <c r="L84" s="11">
        <v>0</v>
      </c>
      <c r="M84" s="89">
        <f t="shared" ref="M84:M92" si="10">(11.9*(K84-L84)*(10/(0.005*1)))/1000</f>
        <v>1.0471999999999999</v>
      </c>
      <c r="N84" s="89">
        <v>18.690000000000001</v>
      </c>
      <c r="O84" s="6"/>
    </row>
    <row r="85" spans="1:39" ht="16.5" thickBot="1" x14ac:dyDescent="0.3">
      <c r="A85" s="73" t="s">
        <v>25</v>
      </c>
      <c r="B85" s="73">
        <f>C85-C82+B82</f>
        <v>29</v>
      </c>
      <c r="C85" s="67">
        <v>44110</v>
      </c>
      <c r="D85" s="12" t="s">
        <v>12</v>
      </c>
      <c r="E85" s="12" t="s">
        <v>3</v>
      </c>
      <c r="F85" s="58">
        <v>20450.64</v>
      </c>
      <c r="G85" s="50">
        <v>98657476.277298987</v>
      </c>
      <c r="H85" s="35">
        <f t="shared" si="9"/>
        <v>9.8657476277298983E-2</v>
      </c>
      <c r="I85" s="12">
        <v>10</v>
      </c>
      <c r="J85" s="13">
        <v>1.0626571199999999</v>
      </c>
      <c r="K85" s="11">
        <v>2.4E-2</v>
      </c>
      <c r="L85" s="11">
        <v>0</v>
      </c>
      <c r="M85" s="89">
        <f t="shared" si="10"/>
        <v>0.57120000000000004</v>
      </c>
      <c r="N85" s="89">
        <v>19.36</v>
      </c>
      <c r="O85" s="6"/>
    </row>
    <row r="86" spans="1:39" ht="16.5" thickBot="1" x14ac:dyDescent="0.3">
      <c r="A86" s="73" t="s">
        <v>25</v>
      </c>
      <c r="B86" s="73">
        <f>C86-C83+B83</f>
        <v>29</v>
      </c>
      <c r="C86" s="67">
        <v>44110</v>
      </c>
      <c r="D86" s="12" t="s">
        <v>12</v>
      </c>
      <c r="E86" s="12" t="s">
        <v>4</v>
      </c>
      <c r="F86" s="58">
        <v>26281.835999999999</v>
      </c>
      <c r="G86" s="50">
        <v>104697262.83043112</v>
      </c>
      <c r="H86" s="35">
        <f t="shared" si="9"/>
        <v>0.10469726283043111</v>
      </c>
      <c r="I86" s="12">
        <v>10</v>
      </c>
      <c r="J86" s="13">
        <v>1.0764833599999999</v>
      </c>
      <c r="K86" s="11">
        <v>4.2000000000000003E-2</v>
      </c>
      <c r="L86" s="11">
        <v>0</v>
      </c>
      <c r="M86" s="89">
        <f t="shared" si="10"/>
        <v>0.99960000000000004</v>
      </c>
      <c r="N86" s="89">
        <v>19.100000000000001</v>
      </c>
      <c r="O86" s="6"/>
    </row>
    <row r="87" spans="1:39" ht="16.5" thickBot="1" x14ac:dyDescent="0.3">
      <c r="A87" s="30" t="s">
        <v>25</v>
      </c>
      <c r="B87" s="30">
        <f t="shared" ref="B87:B98" si="11">C87-C69+B69</f>
        <v>29</v>
      </c>
      <c r="C87" s="68">
        <v>44110</v>
      </c>
      <c r="D87" s="15" t="s">
        <v>10</v>
      </c>
      <c r="E87" s="15" t="s">
        <v>2</v>
      </c>
      <c r="F87" s="59">
        <v>10335.864</v>
      </c>
      <c r="G87" s="51">
        <v>395236699.27200729</v>
      </c>
      <c r="H87" s="36">
        <f t="shared" si="9"/>
        <v>0.39523669927200727</v>
      </c>
      <c r="I87" s="15">
        <v>29</v>
      </c>
      <c r="J87" s="85">
        <v>1.0795959799999999</v>
      </c>
      <c r="K87" s="14">
        <v>0.06</v>
      </c>
      <c r="L87" s="14">
        <v>0</v>
      </c>
      <c r="M87" s="90">
        <f t="shared" si="10"/>
        <v>1.4279999999999999</v>
      </c>
      <c r="N87" s="90">
        <v>39.96</v>
      </c>
      <c r="O87" s="6"/>
      <c r="AA87" s="6"/>
      <c r="AE87" s="23"/>
      <c r="AM87" s="6"/>
    </row>
    <row r="88" spans="1:39" ht="16.5" thickBot="1" x14ac:dyDescent="0.3">
      <c r="A88" s="30" t="s">
        <v>25</v>
      </c>
      <c r="B88" s="30">
        <f t="shared" si="11"/>
        <v>29</v>
      </c>
      <c r="C88" s="68">
        <v>44110</v>
      </c>
      <c r="D88" s="15" t="s">
        <v>10</v>
      </c>
      <c r="E88" s="15" t="s">
        <v>3</v>
      </c>
      <c r="F88" s="59">
        <v>10750.404</v>
      </c>
      <c r="G88" s="51">
        <v>446055717.855088</v>
      </c>
      <c r="H88" s="36">
        <f t="shared" si="9"/>
        <v>0.44605571785508802</v>
      </c>
      <c r="I88" s="15">
        <v>29</v>
      </c>
      <c r="J88" s="85">
        <v>1.0807054199999999</v>
      </c>
      <c r="K88" s="14">
        <v>5.6000000000000001E-2</v>
      </c>
      <c r="L88" s="14">
        <v>0</v>
      </c>
      <c r="M88" s="90">
        <f t="shared" si="10"/>
        <v>1.3328</v>
      </c>
      <c r="N88" s="90">
        <v>40.53</v>
      </c>
      <c r="O88" s="6"/>
      <c r="AA88" s="6"/>
      <c r="AE88" s="23"/>
      <c r="AM88" s="6"/>
    </row>
    <row r="89" spans="1:39" ht="16.5" thickBot="1" x14ac:dyDescent="0.3">
      <c r="A89" s="30" t="s">
        <v>25</v>
      </c>
      <c r="B89" s="30">
        <f t="shared" si="11"/>
        <v>29</v>
      </c>
      <c r="C89" s="68">
        <v>44110</v>
      </c>
      <c r="D89" s="15" t="s">
        <v>10</v>
      </c>
      <c r="E89" s="15" t="s">
        <v>4</v>
      </c>
      <c r="F89" s="59">
        <v>12132.204</v>
      </c>
      <c r="G89" s="51">
        <v>587226990.49395156</v>
      </c>
      <c r="H89" s="36">
        <f t="shared" si="9"/>
        <v>0.58722699049395155</v>
      </c>
      <c r="I89" s="15">
        <v>29</v>
      </c>
      <c r="J89" s="85">
        <v>1.07724339</v>
      </c>
      <c r="K89" s="14">
        <v>6.0999999999999999E-2</v>
      </c>
      <c r="L89" s="14">
        <v>0</v>
      </c>
      <c r="M89" s="90">
        <f t="shared" si="10"/>
        <v>1.4518</v>
      </c>
      <c r="N89" s="90">
        <v>41.18</v>
      </c>
      <c r="O89" s="6"/>
      <c r="AA89" s="6"/>
      <c r="AE89" s="23"/>
      <c r="AM89" s="6"/>
    </row>
    <row r="90" spans="1:39" ht="16.5" thickBot="1" x14ac:dyDescent="0.3">
      <c r="A90" s="31" t="s">
        <v>25</v>
      </c>
      <c r="B90" s="31">
        <f t="shared" si="11"/>
        <v>29</v>
      </c>
      <c r="C90" s="69">
        <v>44110</v>
      </c>
      <c r="D90" s="17" t="s">
        <v>11</v>
      </c>
      <c r="E90" s="17" t="s">
        <v>2</v>
      </c>
      <c r="F90" s="60">
        <v>44162.328000000001</v>
      </c>
      <c r="G90" s="52">
        <v>152948081.0520044</v>
      </c>
      <c r="H90" s="37">
        <f t="shared" si="9"/>
        <v>0.15294808105200439</v>
      </c>
      <c r="I90" s="17">
        <v>10</v>
      </c>
      <c r="J90" s="18">
        <v>1.0886530400000001</v>
      </c>
      <c r="K90" s="16">
        <v>2.5999999999999999E-2</v>
      </c>
      <c r="L90" s="16">
        <v>0</v>
      </c>
      <c r="M90" s="91">
        <f t="shared" si="10"/>
        <v>0.61880000000000002</v>
      </c>
      <c r="N90" s="91">
        <v>17.34</v>
      </c>
      <c r="O90" s="6"/>
      <c r="AA90" s="6"/>
      <c r="AE90" s="23"/>
      <c r="AM90" s="6"/>
    </row>
    <row r="91" spans="1:39" ht="16.5" thickBot="1" x14ac:dyDescent="0.3">
      <c r="A91" s="31" t="s">
        <v>25</v>
      </c>
      <c r="B91" s="31">
        <f t="shared" si="11"/>
        <v>29</v>
      </c>
      <c r="C91" s="69">
        <v>44110</v>
      </c>
      <c r="D91" s="17" t="s">
        <v>11</v>
      </c>
      <c r="E91" s="17" t="s">
        <v>3</v>
      </c>
      <c r="F91" s="60">
        <v>50186.975999999995</v>
      </c>
      <c r="G91" s="52">
        <v>158990556.51288623</v>
      </c>
      <c r="H91" s="37">
        <f t="shared" si="9"/>
        <v>0.15899055651288624</v>
      </c>
      <c r="I91" s="17">
        <v>10</v>
      </c>
      <c r="J91" s="18">
        <v>1.0762497600000001</v>
      </c>
      <c r="K91" s="16">
        <v>2.5999999999999999E-2</v>
      </c>
      <c r="L91" s="16">
        <v>0</v>
      </c>
      <c r="M91" s="91">
        <f t="shared" si="10"/>
        <v>0.61880000000000002</v>
      </c>
      <c r="N91" s="91">
        <v>17.149999999999999</v>
      </c>
      <c r="O91" s="6"/>
      <c r="AA91" s="6"/>
      <c r="AE91" s="23"/>
      <c r="AM91" s="6"/>
    </row>
    <row r="92" spans="1:39" ht="16.5" thickBot="1" x14ac:dyDescent="0.3">
      <c r="A92" s="31" t="s">
        <v>25</v>
      </c>
      <c r="B92" s="31">
        <f t="shared" si="11"/>
        <v>29</v>
      </c>
      <c r="C92" s="69">
        <v>44110</v>
      </c>
      <c r="D92" s="17" t="s">
        <v>11</v>
      </c>
      <c r="E92" s="17" t="s">
        <v>4</v>
      </c>
      <c r="F92" s="60">
        <v>50214.612000000001</v>
      </c>
      <c r="G92" s="52">
        <v>161234907.60677207</v>
      </c>
      <c r="H92" s="37">
        <f t="shared" si="9"/>
        <v>0.16123490760677206</v>
      </c>
      <c r="I92" s="17">
        <v>10</v>
      </c>
      <c r="J92" s="18">
        <v>1.0472197400000001</v>
      </c>
      <c r="K92" s="16">
        <v>2.5999999999999999E-2</v>
      </c>
      <c r="L92" s="16">
        <v>0</v>
      </c>
      <c r="M92" s="91">
        <f t="shared" si="10"/>
        <v>0.61880000000000002</v>
      </c>
      <c r="N92" s="91">
        <v>16.95</v>
      </c>
      <c r="O92" s="6"/>
      <c r="AA92" s="6"/>
      <c r="AE92" s="23"/>
      <c r="AM92" s="6"/>
    </row>
    <row r="93" spans="1:39" ht="16.5" thickBot="1" x14ac:dyDescent="0.3">
      <c r="A93" s="74" t="s">
        <v>25</v>
      </c>
      <c r="B93" s="74">
        <f t="shared" si="11"/>
        <v>42</v>
      </c>
      <c r="C93" s="70">
        <v>44111</v>
      </c>
      <c r="D93" s="21" t="s">
        <v>0</v>
      </c>
      <c r="E93" s="21" t="s">
        <v>2</v>
      </c>
      <c r="F93" s="61">
        <v>9210365.1639999989</v>
      </c>
      <c r="G93" s="54">
        <v>412655590.31777084</v>
      </c>
      <c r="H93" s="43">
        <f t="shared" si="9"/>
        <v>0.41265559031777083</v>
      </c>
      <c r="I93" s="21">
        <v>2</v>
      </c>
      <c r="J93" s="86">
        <v>1.1941302499999999</v>
      </c>
      <c r="K93" s="6"/>
      <c r="L93" s="6"/>
      <c r="M93" s="25"/>
      <c r="N93" s="25"/>
      <c r="O93" s="6"/>
      <c r="AA93" s="6"/>
      <c r="AE93" s="23"/>
      <c r="AM93" s="6"/>
    </row>
    <row r="94" spans="1:39" ht="16.5" thickBot="1" x14ac:dyDescent="0.3">
      <c r="A94" s="74" t="s">
        <v>25</v>
      </c>
      <c r="B94" s="74">
        <f t="shared" si="11"/>
        <v>42</v>
      </c>
      <c r="C94" s="70">
        <v>44111</v>
      </c>
      <c r="D94" s="21" t="s">
        <v>0</v>
      </c>
      <c r="E94" s="21" t="s">
        <v>3</v>
      </c>
      <c r="F94" s="61">
        <v>9450817.3760000002</v>
      </c>
      <c r="G94" s="54">
        <v>388762155.10688782</v>
      </c>
      <c r="H94" s="43">
        <f t="shared" si="9"/>
        <v>0.38876215510688783</v>
      </c>
      <c r="I94" s="21">
        <v>2</v>
      </c>
      <c r="J94" s="86">
        <v>1.16853761</v>
      </c>
      <c r="K94" s="6"/>
      <c r="L94" s="6"/>
      <c r="M94" s="25"/>
      <c r="N94" s="25"/>
      <c r="O94" s="6"/>
      <c r="AA94" s="6"/>
      <c r="AE94" s="23"/>
      <c r="AM94" s="6"/>
    </row>
    <row r="95" spans="1:39" ht="16.5" thickBot="1" x14ac:dyDescent="0.3">
      <c r="A95" s="74" t="s">
        <v>25</v>
      </c>
      <c r="B95" s="74">
        <f t="shared" si="11"/>
        <v>42</v>
      </c>
      <c r="C95" s="70">
        <v>44111</v>
      </c>
      <c r="D95" s="21" t="s">
        <v>0</v>
      </c>
      <c r="E95" s="21" t="s">
        <v>4</v>
      </c>
      <c r="F95" s="61">
        <v>9308375.5765000004</v>
      </c>
      <c r="G95" s="54">
        <v>396050574.22734398</v>
      </c>
      <c r="H95" s="43">
        <f t="shared" si="9"/>
        <v>0.39605057422734397</v>
      </c>
      <c r="I95" s="21">
        <v>2</v>
      </c>
      <c r="J95" s="86">
        <v>1.1596487499999999</v>
      </c>
      <c r="K95" s="6"/>
      <c r="L95" s="6"/>
      <c r="M95" s="25"/>
      <c r="N95" s="25"/>
      <c r="O95" s="6"/>
      <c r="AA95" s="6"/>
      <c r="AE95" s="23"/>
      <c r="AM95" s="6"/>
    </row>
    <row r="96" spans="1:39" ht="16.5" thickBot="1" x14ac:dyDescent="0.3">
      <c r="A96" s="20" t="s">
        <v>25</v>
      </c>
      <c r="B96" s="75">
        <f t="shared" si="11"/>
        <v>42</v>
      </c>
      <c r="C96" s="66">
        <v>44111</v>
      </c>
      <c r="D96" s="22" t="s">
        <v>1</v>
      </c>
      <c r="E96" s="22" t="s">
        <v>2</v>
      </c>
      <c r="F96" s="57">
        <v>77880000</v>
      </c>
      <c r="G96" s="53">
        <v>911700000</v>
      </c>
      <c r="H96" s="34">
        <f t="shared" si="9"/>
        <v>0.91169999999999995</v>
      </c>
      <c r="I96" s="32">
        <v>0</v>
      </c>
      <c r="J96" s="6">
        <v>1.57646621</v>
      </c>
      <c r="K96" s="6"/>
      <c r="L96" s="6"/>
      <c r="M96" s="25"/>
      <c r="N96" s="25"/>
      <c r="O96" s="6"/>
      <c r="AA96" s="6"/>
      <c r="AE96" s="23"/>
      <c r="AM96" s="6"/>
    </row>
    <row r="97" spans="1:39" ht="16.5" thickBot="1" x14ac:dyDescent="0.3">
      <c r="A97" s="20" t="s">
        <v>25</v>
      </c>
      <c r="B97" s="75">
        <f t="shared" si="11"/>
        <v>42</v>
      </c>
      <c r="C97" s="66">
        <v>44111</v>
      </c>
      <c r="D97" s="22" t="s">
        <v>1</v>
      </c>
      <c r="E97" s="22" t="s">
        <v>3</v>
      </c>
      <c r="F97" s="57">
        <v>80200000</v>
      </c>
      <c r="G97" s="53">
        <v>936900000</v>
      </c>
      <c r="H97" s="34">
        <f t="shared" si="9"/>
        <v>0.93689999999999996</v>
      </c>
      <c r="I97" s="32">
        <v>0</v>
      </c>
      <c r="J97" s="6">
        <v>1.53177436</v>
      </c>
      <c r="K97" s="6"/>
      <c r="L97" s="6"/>
      <c r="M97" s="25"/>
      <c r="N97" s="25"/>
      <c r="O97" s="6"/>
      <c r="AA97" s="6"/>
      <c r="AE97" s="23"/>
      <c r="AM97" s="6"/>
    </row>
    <row r="98" spans="1:39" ht="16.5" thickBot="1" x14ac:dyDescent="0.3">
      <c r="A98" s="20" t="s">
        <v>25</v>
      </c>
      <c r="B98" s="75">
        <f t="shared" si="11"/>
        <v>42</v>
      </c>
      <c r="C98" s="66">
        <v>44111</v>
      </c>
      <c r="D98" s="22" t="s">
        <v>1</v>
      </c>
      <c r="E98" s="22" t="s">
        <v>4</v>
      </c>
      <c r="F98" s="57">
        <v>82170000</v>
      </c>
      <c r="G98" s="53">
        <v>969900000</v>
      </c>
      <c r="H98" s="45">
        <f t="shared" si="9"/>
        <v>0.96989999999999998</v>
      </c>
      <c r="I98" s="32">
        <v>0</v>
      </c>
      <c r="J98" s="6">
        <v>1.43837433</v>
      </c>
      <c r="K98" s="6"/>
      <c r="L98" s="6"/>
      <c r="M98" s="25"/>
      <c r="N98" s="25"/>
      <c r="O98" s="6"/>
      <c r="AA98" s="6"/>
      <c r="AE98" s="23"/>
      <c r="AM98" s="6"/>
    </row>
    <row r="99" spans="1:39" ht="16.5" thickBot="1" x14ac:dyDescent="0.3">
      <c r="A99" s="73" t="s">
        <v>25</v>
      </c>
      <c r="B99" s="73">
        <f>C99-C84+B84</f>
        <v>35</v>
      </c>
      <c r="C99" s="67">
        <v>44116</v>
      </c>
      <c r="D99" s="12" t="s">
        <v>12</v>
      </c>
      <c r="E99" s="12" t="s">
        <v>2</v>
      </c>
      <c r="F99" s="58">
        <v>40403.832000000002</v>
      </c>
      <c r="G99" s="50">
        <v>142758719.51535392</v>
      </c>
      <c r="H99" s="35">
        <f t="shared" ref="H99:H101" si="12">G99/10^9</f>
        <v>0.1427587195153539</v>
      </c>
      <c r="I99" s="12">
        <v>10</v>
      </c>
      <c r="J99" s="13">
        <v>1.10375467</v>
      </c>
      <c r="K99" s="6"/>
      <c r="L99" s="6"/>
      <c r="M99" s="25"/>
      <c r="N99" s="25"/>
      <c r="O99" s="6"/>
      <c r="AE99" s="23"/>
      <c r="AM99" s="6"/>
    </row>
    <row r="100" spans="1:39" ht="16.5" thickBot="1" x14ac:dyDescent="0.3">
      <c r="A100" s="73" t="s">
        <v>25</v>
      </c>
      <c r="B100" s="73">
        <f>C100-C85+B85</f>
        <v>35</v>
      </c>
      <c r="C100" s="67">
        <v>44116</v>
      </c>
      <c r="D100" s="12" t="s">
        <v>12</v>
      </c>
      <c r="E100" s="12" t="s">
        <v>3</v>
      </c>
      <c r="F100" s="58">
        <v>35974.175999999999</v>
      </c>
      <c r="G100" s="50">
        <v>193582262.55986574</v>
      </c>
      <c r="H100" s="35">
        <f t="shared" si="12"/>
        <v>0.19358226255986574</v>
      </c>
      <c r="I100" s="12">
        <v>10</v>
      </c>
      <c r="J100" s="13">
        <v>1.0691083400000001</v>
      </c>
      <c r="K100" s="6"/>
      <c r="L100" s="6"/>
      <c r="M100" s="25"/>
      <c r="N100" s="25"/>
      <c r="O100" s="6"/>
      <c r="AE100" s="23"/>
      <c r="AM100" s="6"/>
    </row>
    <row r="101" spans="1:39" ht="16.5" thickBot="1" x14ac:dyDescent="0.3">
      <c r="A101" s="73" t="s">
        <v>25</v>
      </c>
      <c r="B101" s="73">
        <f>C101-C86+B86</f>
        <v>35</v>
      </c>
      <c r="C101" s="67">
        <v>44116</v>
      </c>
      <c r="D101" s="12" t="s">
        <v>12</v>
      </c>
      <c r="E101" s="12" t="s">
        <v>4</v>
      </c>
      <c r="F101" s="58">
        <v>36309.756000000001</v>
      </c>
      <c r="G101" s="50">
        <v>277422437.30304658</v>
      </c>
      <c r="H101" s="35">
        <f t="shared" si="12"/>
        <v>0.27742243730304661</v>
      </c>
      <c r="I101" s="12">
        <v>10</v>
      </c>
      <c r="J101" s="13">
        <v>1.10626037</v>
      </c>
      <c r="K101" s="6"/>
      <c r="L101" s="6"/>
      <c r="M101" s="25"/>
      <c r="N101" s="25"/>
      <c r="O101" s="6"/>
      <c r="AD101" s="7"/>
      <c r="AH101" s="7"/>
      <c r="AM101" s="6"/>
    </row>
    <row r="102" spans="1:39" ht="16.5" thickBot="1" x14ac:dyDescent="0.3">
      <c r="A102" s="31" t="s">
        <v>25</v>
      </c>
      <c r="B102" s="31">
        <f>C102-C90+B90</f>
        <v>35</v>
      </c>
      <c r="C102" s="69">
        <v>44116</v>
      </c>
      <c r="D102" s="17" t="s">
        <v>11</v>
      </c>
      <c r="E102" s="17" t="s">
        <v>2</v>
      </c>
      <c r="F102" s="60">
        <v>57182.832000000002</v>
      </c>
      <c r="G102" s="52">
        <v>194018838.50103933</v>
      </c>
      <c r="H102" s="37">
        <f t="shared" ref="H102:H104" si="13">G102/10^9</f>
        <v>0.19401883850103932</v>
      </c>
      <c r="I102" s="31">
        <v>10</v>
      </c>
      <c r="J102" s="18">
        <v>1.0758984700000001</v>
      </c>
      <c r="K102" s="6"/>
      <c r="L102" s="6"/>
      <c r="M102" s="25"/>
      <c r="N102" s="25"/>
      <c r="O102" s="6"/>
    </row>
    <row r="103" spans="1:39" ht="16.5" thickBot="1" x14ac:dyDescent="0.3">
      <c r="A103" s="31" t="s">
        <v>25</v>
      </c>
      <c r="B103" s="31">
        <f>C103-C91+B91</f>
        <v>35</v>
      </c>
      <c r="C103" s="69">
        <v>44116</v>
      </c>
      <c r="D103" s="17" t="s">
        <v>11</v>
      </c>
      <c r="E103" s="17" t="s">
        <v>3</v>
      </c>
      <c r="F103" s="60">
        <v>60807.095999999998</v>
      </c>
      <c r="G103" s="52">
        <v>285409914.99489844</v>
      </c>
      <c r="H103" s="37">
        <f t="shared" si="13"/>
        <v>0.28540991499489843</v>
      </c>
      <c r="I103" s="31">
        <v>10</v>
      </c>
      <c r="J103" s="18">
        <v>1.0949468200000001</v>
      </c>
      <c r="K103" s="6"/>
      <c r="L103" s="6"/>
      <c r="M103" s="25"/>
      <c r="N103" s="25"/>
      <c r="O103" s="6"/>
      <c r="Q103" s="25"/>
      <c r="R103" s="28"/>
    </row>
    <row r="104" spans="1:39" ht="16.5" thickBot="1" x14ac:dyDescent="0.3">
      <c r="A104" s="31" t="s">
        <v>25</v>
      </c>
      <c r="B104" s="31">
        <f>C104-C92+B92</f>
        <v>35</v>
      </c>
      <c r="C104" s="69">
        <v>44116</v>
      </c>
      <c r="D104" s="17" t="s">
        <v>11</v>
      </c>
      <c r="E104" s="17" t="s">
        <v>4</v>
      </c>
      <c r="F104" s="60">
        <v>58994.964</v>
      </c>
      <c r="G104" s="52">
        <v>232864307.59235469</v>
      </c>
      <c r="H104" s="37">
        <f t="shared" si="13"/>
        <v>0.23286430759235469</v>
      </c>
      <c r="I104" s="31">
        <v>10</v>
      </c>
      <c r="J104" s="18">
        <v>1.07293024</v>
      </c>
      <c r="K104" s="6"/>
      <c r="L104" s="6"/>
      <c r="M104" s="25"/>
      <c r="N104" s="25"/>
      <c r="O104" s="6"/>
      <c r="Q104" s="25"/>
      <c r="R104" s="28"/>
    </row>
    <row r="105" spans="1:39" ht="16.5" thickBot="1" x14ac:dyDescent="0.3">
      <c r="A105" s="31" t="s">
        <v>31</v>
      </c>
      <c r="B105" s="31">
        <v>3</v>
      </c>
      <c r="C105" s="69">
        <v>43798</v>
      </c>
      <c r="D105" s="17" t="s">
        <v>11</v>
      </c>
      <c r="E105" s="31" t="s">
        <v>2</v>
      </c>
      <c r="F105" s="62">
        <v>10501.68</v>
      </c>
      <c r="G105" s="52">
        <v>70186933.454808757</v>
      </c>
      <c r="H105" s="46">
        <v>7.0186933454808753E-2</v>
      </c>
      <c r="I105" s="31">
        <v>10</v>
      </c>
      <c r="J105" s="18">
        <v>0.98515237</v>
      </c>
      <c r="K105" s="6"/>
      <c r="L105" s="6"/>
      <c r="M105" s="25"/>
      <c r="N105" s="25"/>
      <c r="O105" s="6"/>
      <c r="Q105" s="25"/>
      <c r="R105" s="28"/>
    </row>
    <row r="106" spans="1:39" ht="16.5" thickBot="1" x14ac:dyDescent="0.3">
      <c r="A106" s="31" t="s">
        <v>31</v>
      </c>
      <c r="B106" s="31">
        <v>3</v>
      </c>
      <c r="C106" s="69">
        <v>43798</v>
      </c>
      <c r="D106" s="17" t="s">
        <v>11</v>
      </c>
      <c r="E106" s="31" t="s">
        <v>3</v>
      </c>
      <c r="F106" s="62">
        <v>10363.5</v>
      </c>
      <c r="G106" s="52">
        <v>57539896.497871138</v>
      </c>
      <c r="H106" s="46">
        <v>5.753989649787114E-2</v>
      </c>
      <c r="I106" s="31">
        <v>10</v>
      </c>
      <c r="J106" s="18">
        <v>1.0167645999999999</v>
      </c>
      <c r="K106" s="6"/>
      <c r="L106" s="6"/>
      <c r="M106" s="25"/>
      <c r="N106" s="25"/>
      <c r="O106" s="6"/>
      <c r="Q106" s="25"/>
      <c r="R106" s="28"/>
    </row>
    <row r="107" spans="1:39" ht="16.5" thickBot="1" x14ac:dyDescent="0.3">
      <c r="A107" s="31" t="s">
        <v>31</v>
      </c>
      <c r="B107" s="31">
        <v>3</v>
      </c>
      <c r="C107" s="69">
        <v>43798</v>
      </c>
      <c r="D107" s="17" t="s">
        <v>11</v>
      </c>
      <c r="E107" s="31" t="s">
        <v>4</v>
      </c>
      <c r="F107" s="62">
        <v>10584.588</v>
      </c>
      <c r="G107" s="52">
        <v>50139395.794133924</v>
      </c>
      <c r="H107" s="46">
        <v>5.0139395794133922E-2</v>
      </c>
      <c r="I107" s="31">
        <v>10</v>
      </c>
      <c r="J107" s="18">
        <v>0.99930262999999997</v>
      </c>
      <c r="K107" s="6"/>
      <c r="L107" s="6"/>
      <c r="M107" s="25"/>
      <c r="N107" s="25"/>
      <c r="O107" s="6"/>
    </row>
    <row r="108" spans="1:39" ht="16.5" thickBot="1" x14ac:dyDescent="0.3">
      <c r="A108" s="31" t="s">
        <v>31</v>
      </c>
      <c r="B108" s="31">
        <v>9</v>
      </c>
      <c r="C108" s="69">
        <v>43804</v>
      </c>
      <c r="D108" s="17" t="s">
        <v>11</v>
      </c>
      <c r="E108" s="31" t="s">
        <v>2</v>
      </c>
      <c r="F108" s="62">
        <v>16305.24</v>
      </c>
      <c r="G108" s="52">
        <v>91454621.50121662</v>
      </c>
      <c r="H108" s="46">
        <v>9.1454621501216624E-2</v>
      </c>
      <c r="I108" s="31">
        <v>10</v>
      </c>
      <c r="J108" s="18">
        <v>1.02198199</v>
      </c>
      <c r="K108" s="6"/>
      <c r="L108" s="6"/>
      <c r="M108" s="25"/>
      <c r="N108" s="25"/>
      <c r="O108" s="6"/>
    </row>
    <row r="109" spans="1:39" ht="16.5" thickBot="1" x14ac:dyDescent="0.3">
      <c r="A109" s="31" t="s">
        <v>31</v>
      </c>
      <c r="B109" s="31">
        <v>9</v>
      </c>
      <c r="C109" s="69">
        <v>43804</v>
      </c>
      <c r="D109" s="17" t="s">
        <v>11</v>
      </c>
      <c r="E109" s="31" t="s">
        <v>3</v>
      </c>
      <c r="F109" s="62">
        <v>17315.928</v>
      </c>
      <c r="G109" s="52">
        <v>109335439.99301665</v>
      </c>
      <c r="H109" s="46">
        <v>0.10933543999301665</v>
      </c>
      <c r="I109" s="31">
        <v>10</v>
      </c>
      <c r="J109" s="18">
        <v>1.0402965</v>
      </c>
      <c r="K109" s="6"/>
      <c r="L109" s="6"/>
      <c r="M109" s="25"/>
      <c r="N109" s="25"/>
      <c r="O109" s="6"/>
    </row>
    <row r="110" spans="1:39" ht="16.5" thickBot="1" x14ac:dyDescent="0.3">
      <c r="A110" s="31" t="s">
        <v>31</v>
      </c>
      <c r="B110" s="31">
        <v>9</v>
      </c>
      <c r="C110" s="69">
        <v>43804</v>
      </c>
      <c r="D110" s="17" t="s">
        <v>11</v>
      </c>
      <c r="E110" s="31" t="s">
        <v>4</v>
      </c>
      <c r="F110" s="62">
        <v>20336.148000000001</v>
      </c>
      <c r="G110" s="52">
        <v>212102827.68605456</v>
      </c>
      <c r="H110" s="46">
        <v>0.21210282768605457</v>
      </c>
      <c r="I110" s="31">
        <v>10</v>
      </c>
      <c r="J110" s="18">
        <v>1.02058388</v>
      </c>
      <c r="K110" s="6"/>
      <c r="L110" s="6"/>
      <c r="M110" s="25"/>
      <c r="N110" s="25"/>
      <c r="O110" s="6"/>
    </row>
    <row r="111" spans="1:39" ht="16.5" thickBot="1" x14ac:dyDescent="0.3">
      <c r="A111" s="31" t="s">
        <v>31</v>
      </c>
      <c r="B111" s="31">
        <v>17</v>
      </c>
      <c r="C111" s="69">
        <v>43812</v>
      </c>
      <c r="D111" s="17" t="s">
        <v>11</v>
      </c>
      <c r="E111" s="31" t="s">
        <v>2</v>
      </c>
      <c r="F111" s="62">
        <v>24497.34</v>
      </c>
      <c r="G111" s="52">
        <v>110158209.11584727</v>
      </c>
      <c r="H111" s="46">
        <v>0.11015820911584727</v>
      </c>
      <c r="I111" s="31">
        <v>10</v>
      </c>
      <c r="J111" s="18">
        <v>1.00526951</v>
      </c>
      <c r="K111" s="6"/>
      <c r="L111" s="6"/>
      <c r="M111" s="25"/>
      <c r="N111" s="25"/>
      <c r="O111" s="6"/>
    </row>
    <row r="112" spans="1:39" ht="16.5" thickBot="1" x14ac:dyDescent="0.3">
      <c r="A112" s="31" t="s">
        <v>31</v>
      </c>
      <c r="B112" s="31">
        <v>17</v>
      </c>
      <c r="C112" s="69">
        <v>43812</v>
      </c>
      <c r="D112" s="17" t="s">
        <v>11</v>
      </c>
      <c r="E112" s="31" t="s">
        <v>3</v>
      </c>
      <c r="F112" s="62">
        <v>29396.808000000001</v>
      </c>
      <c r="G112" s="52">
        <v>131343273.46303685</v>
      </c>
      <c r="H112" s="46">
        <v>0.13134327346303684</v>
      </c>
      <c r="I112" s="31">
        <v>10</v>
      </c>
      <c r="J112" s="18">
        <v>1.02539559</v>
      </c>
      <c r="K112" s="6"/>
      <c r="L112" s="6"/>
      <c r="M112" s="25"/>
      <c r="N112" s="25"/>
      <c r="O112" s="6"/>
    </row>
    <row r="113" spans="1:15" ht="16.5" thickBot="1" x14ac:dyDescent="0.3">
      <c r="A113" s="31" t="s">
        <v>31</v>
      </c>
      <c r="B113" s="31">
        <v>17</v>
      </c>
      <c r="C113" s="69">
        <v>43812</v>
      </c>
      <c r="D113" s="17" t="s">
        <v>11</v>
      </c>
      <c r="E113" s="31" t="s">
        <v>4</v>
      </c>
      <c r="F113" s="62">
        <v>27517.56</v>
      </c>
      <c r="G113" s="52">
        <v>123699951.74704276</v>
      </c>
      <c r="H113" s="46">
        <v>0.12369995174704276</v>
      </c>
      <c r="I113" s="31">
        <v>10</v>
      </c>
      <c r="J113" s="18">
        <v>1.02449108</v>
      </c>
      <c r="K113" s="6"/>
      <c r="L113" s="6"/>
      <c r="M113" s="25"/>
      <c r="N113" s="25"/>
      <c r="O113" s="6"/>
    </row>
    <row r="114" spans="1:15" ht="16.5" thickBot="1" x14ac:dyDescent="0.3">
      <c r="A114" s="31" t="s">
        <v>31</v>
      </c>
      <c r="B114" s="31">
        <v>22</v>
      </c>
      <c r="C114" s="69">
        <v>43817</v>
      </c>
      <c r="D114" s="17" t="s">
        <v>11</v>
      </c>
      <c r="E114" s="31" t="s">
        <v>2</v>
      </c>
      <c r="F114" s="62">
        <v>26060.748</v>
      </c>
      <c r="G114" s="52">
        <v>137809651.5856784</v>
      </c>
      <c r="H114" s="46">
        <v>0.1378096515856784</v>
      </c>
      <c r="I114" s="31">
        <v>10</v>
      </c>
      <c r="J114" s="18">
        <v>1.0144464200000001</v>
      </c>
      <c r="K114" s="6"/>
      <c r="L114" s="6"/>
      <c r="M114" s="25"/>
      <c r="N114" s="25"/>
      <c r="O114" s="6"/>
    </row>
    <row r="115" spans="1:15" ht="16.5" thickBot="1" x14ac:dyDescent="0.3">
      <c r="A115" s="31" t="s">
        <v>31</v>
      </c>
      <c r="B115" s="31">
        <v>22</v>
      </c>
      <c r="C115" s="69">
        <v>43817</v>
      </c>
      <c r="D115" s="17" t="s">
        <v>11</v>
      </c>
      <c r="E115" s="31" t="s">
        <v>3</v>
      </c>
      <c r="F115" s="62">
        <v>27359.64</v>
      </c>
      <c r="G115" s="52">
        <v>159681299.93939745</v>
      </c>
      <c r="H115" s="46">
        <v>0.15968129993939745</v>
      </c>
      <c r="I115" s="31">
        <v>10</v>
      </c>
      <c r="J115" s="18">
        <v>1.0489898099999999</v>
      </c>
      <c r="K115" s="6"/>
      <c r="L115" s="6"/>
      <c r="M115" s="25"/>
      <c r="N115" s="25"/>
      <c r="O115" s="6"/>
    </row>
    <row r="116" spans="1:15" ht="16.5" thickBot="1" x14ac:dyDescent="0.3">
      <c r="A116" s="31" t="s">
        <v>31</v>
      </c>
      <c r="B116" s="31">
        <v>22</v>
      </c>
      <c r="C116" s="69">
        <v>43817</v>
      </c>
      <c r="D116" s="17" t="s">
        <v>11</v>
      </c>
      <c r="E116" s="31" t="s">
        <v>4</v>
      </c>
      <c r="F116" s="62">
        <v>26447.651999999998</v>
      </c>
      <c r="G116" s="52">
        <v>145951456.89038479</v>
      </c>
      <c r="H116" s="46">
        <v>0.1459514568903848</v>
      </c>
      <c r="I116" s="31">
        <v>10</v>
      </c>
      <c r="J116" s="18">
        <v>1.0451436599999999</v>
      </c>
      <c r="K116" s="6"/>
      <c r="L116" s="6"/>
      <c r="M116" s="25"/>
      <c r="N116" s="25"/>
      <c r="O116" s="6"/>
    </row>
    <row r="117" spans="1:15" ht="16.5" thickBot="1" x14ac:dyDescent="0.3">
      <c r="A117" s="73" t="s">
        <v>31</v>
      </c>
      <c r="B117" s="12">
        <v>1</v>
      </c>
      <c r="C117" s="76">
        <v>43796</v>
      </c>
      <c r="D117" s="12" t="s">
        <v>12</v>
      </c>
      <c r="E117" s="73" t="s">
        <v>3</v>
      </c>
      <c r="F117" s="77">
        <v>6514.2</v>
      </c>
      <c r="G117" s="50">
        <v>26639376.359083589</v>
      </c>
      <c r="H117" s="35">
        <v>2.6639376359083589E-2</v>
      </c>
      <c r="I117" s="73">
        <v>10</v>
      </c>
      <c r="J117" s="13">
        <v>1.0014073299999999</v>
      </c>
      <c r="K117" s="6"/>
      <c r="L117" s="6"/>
      <c r="M117" s="25"/>
      <c r="N117" s="25"/>
      <c r="O117" s="6"/>
    </row>
    <row r="118" spans="1:15" ht="16.5" thickBot="1" x14ac:dyDescent="0.3">
      <c r="A118" s="73" t="s">
        <v>31</v>
      </c>
      <c r="B118" s="12">
        <v>1</v>
      </c>
      <c r="C118" s="76">
        <v>43796</v>
      </c>
      <c r="D118" s="12" t="s">
        <v>12</v>
      </c>
      <c r="E118" s="73" t="s">
        <v>4</v>
      </c>
      <c r="F118" s="77">
        <v>7093.24</v>
      </c>
      <c r="G118" s="50">
        <v>24414490.777414475</v>
      </c>
      <c r="H118" s="35">
        <v>2.4414490777414474E-2</v>
      </c>
      <c r="I118" s="73">
        <v>10</v>
      </c>
      <c r="J118" s="13">
        <v>0.99607592</v>
      </c>
      <c r="K118" s="6"/>
      <c r="L118" s="6"/>
      <c r="M118" s="25"/>
      <c r="N118" s="25"/>
      <c r="O118" s="6"/>
    </row>
    <row r="119" spans="1:15" ht="16.5" thickBot="1" x14ac:dyDescent="0.3">
      <c r="A119" s="73" t="s">
        <v>31</v>
      </c>
      <c r="B119" s="12">
        <v>7</v>
      </c>
      <c r="C119" s="76">
        <v>43802</v>
      </c>
      <c r="D119" s="12" t="s">
        <v>12</v>
      </c>
      <c r="E119" s="73" t="s">
        <v>2</v>
      </c>
      <c r="F119" s="77">
        <v>9684.4439999999995</v>
      </c>
      <c r="G119" s="50">
        <v>39386166.065901786</v>
      </c>
      <c r="H119" s="35">
        <v>3.9386166065901784E-2</v>
      </c>
      <c r="I119" s="73">
        <v>10</v>
      </c>
      <c r="J119" s="13">
        <v>0.99338546000000005</v>
      </c>
      <c r="K119" s="6"/>
      <c r="L119" s="6"/>
      <c r="M119" s="25"/>
      <c r="N119" s="25"/>
      <c r="O119" s="6"/>
    </row>
    <row r="120" spans="1:15" ht="16.5" thickBot="1" x14ac:dyDescent="0.3">
      <c r="A120" s="73" t="s">
        <v>31</v>
      </c>
      <c r="B120" s="12">
        <v>7</v>
      </c>
      <c r="C120" s="76">
        <v>43802</v>
      </c>
      <c r="D120" s="12" t="s">
        <v>12</v>
      </c>
      <c r="E120" s="73" t="s">
        <v>3</v>
      </c>
      <c r="F120" s="77">
        <v>11132.044</v>
      </c>
      <c r="G120" s="50">
        <v>74850895.986885637</v>
      </c>
      <c r="H120" s="35">
        <v>7.4850895986885643E-2</v>
      </c>
      <c r="I120" s="73">
        <v>10</v>
      </c>
      <c r="J120" s="13">
        <v>1.0252974699999999</v>
      </c>
      <c r="K120" s="6"/>
      <c r="L120" s="6"/>
      <c r="M120" s="25"/>
      <c r="N120" s="25"/>
      <c r="O120" s="6"/>
    </row>
    <row r="121" spans="1:15" ht="16.5" thickBot="1" x14ac:dyDescent="0.3">
      <c r="A121" s="73" t="s">
        <v>31</v>
      </c>
      <c r="B121" s="12">
        <v>7</v>
      </c>
      <c r="C121" s="76">
        <v>43802</v>
      </c>
      <c r="D121" s="12" t="s">
        <v>12</v>
      </c>
      <c r="E121" s="73" t="s">
        <v>4</v>
      </c>
      <c r="F121" s="77">
        <v>14128.575999999999</v>
      </c>
      <c r="G121" s="50">
        <v>86647423.180112362</v>
      </c>
      <c r="H121" s="35">
        <v>8.6647423180112357E-2</v>
      </c>
      <c r="I121" s="73">
        <v>10</v>
      </c>
      <c r="J121" s="13">
        <v>1.0055128099999999</v>
      </c>
      <c r="K121" s="6"/>
      <c r="L121" s="6"/>
      <c r="M121" s="25"/>
      <c r="N121" s="25"/>
      <c r="O121" s="6"/>
    </row>
    <row r="122" spans="1:15" ht="16.5" thickBot="1" x14ac:dyDescent="0.3">
      <c r="A122" s="73" t="s">
        <v>31</v>
      </c>
      <c r="B122" s="12">
        <v>9</v>
      </c>
      <c r="C122" s="76">
        <v>43804</v>
      </c>
      <c r="D122" s="12" t="s">
        <v>12</v>
      </c>
      <c r="E122" s="73" t="s">
        <v>2</v>
      </c>
      <c r="F122" s="77">
        <v>14229.907999999999</v>
      </c>
      <c r="G122" s="50">
        <v>60253087.14920672</v>
      </c>
      <c r="H122" s="35">
        <v>6.025308714920672E-2</v>
      </c>
      <c r="I122" s="73">
        <v>10</v>
      </c>
      <c r="J122" s="13">
        <v>1.00818998</v>
      </c>
      <c r="K122" s="6"/>
      <c r="L122" s="6"/>
      <c r="M122" s="25"/>
      <c r="N122" s="25"/>
      <c r="O122" s="6"/>
    </row>
    <row r="123" spans="1:15" ht="16.5" thickBot="1" x14ac:dyDescent="0.3">
      <c r="A123" s="73" t="s">
        <v>31</v>
      </c>
      <c r="B123" s="12">
        <v>9</v>
      </c>
      <c r="C123" s="76">
        <v>43804</v>
      </c>
      <c r="D123" s="12" t="s">
        <v>12</v>
      </c>
      <c r="E123" s="73" t="s">
        <v>3</v>
      </c>
      <c r="F123" s="77">
        <v>15474.843999999999</v>
      </c>
      <c r="G123" s="50">
        <v>50404612.122225784</v>
      </c>
      <c r="H123" s="35">
        <v>5.0404612122225786E-2</v>
      </c>
      <c r="I123" s="73">
        <v>10</v>
      </c>
      <c r="J123" s="13">
        <v>1.03282988</v>
      </c>
      <c r="K123" s="6"/>
      <c r="L123" s="6"/>
      <c r="M123" s="25"/>
      <c r="N123" s="25"/>
      <c r="O123" s="6"/>
    </row>
    <row r="124" spans="1:15" ht="16.5" thickBot="1" x14ac:dyDescent="0.3">
      <c r="A124" s="73" t="s">
        <v>31</v>
      </c>
      <c r="B124" s="12">
        <v>9</v>
      </c>
      <c r="C124" s="76">
        <v>43804</v>
      </c>
      <c r="D124" s="12" t="s">
        <v>12</v>
      </c>
      <c r="E124" s="73" t="s">
        <v>4</v>
      </c>
      <c r="F124" s="77">
        <v>16357.88</v>
      </c>
      <c r="G124" s="50">
        <v>57918739.162538253</v>
      </c>
      <c r="H124" s="35">
        <v>5.7918739162538251E-2</v>
      </c>
      <c r="I124" s="73">
        <v>10</v>
      </c>
      <c r="J124" s="13">
        <v>1.0171262299999999</v>
      </c>
      <c r="K124" s="6"/>
      <c r="L124" s="6"/>
      <c r="M124" s="25"/>
      <c r="N124" s="25"/>
      <c r="O124" s="6"/>
    </row>
    <row r="125" spans="1:15" ht="16.5" thickBot="1" x14ac:dyDescent="0.3">
      <c r="A125" s="73" t="s">
        <v>31</v>
      </c>
      <c r="B125" s="12">
        <v>15</v>
      </c>
      <c r="C125" s="76">
        <v>43810</v>
      </c>
      <c r="D125" s="12" t="s">
        <v>12</v>
      </c>
      <c r="E125" s="73" t="s">
        <v>2</v>
      </c>
      <c r="F125" s="77">
        <v>16581.599999999999</v>
      </c>
      <c r="G125" s="50">
        <v>80102114.809634477</v>
      </c>
      <c r="H125" s="35">
        <v>8.0102114809634473E-2</v>
      </c>
      <c r="I125" s="73">
        <v>10</v>
      </c>
      <c r="J125" s="13">
        <v>0.99991938000000002</v>
      </c>
      <c r="K125" s="6"/>
      <c r="L125" s="6"/>
      <c r="M125" s="25"/>
      <c r="N125" s="25"/>
      <c r="O125" s="6"/>
    </row>
    <row r="126" spans="1:15" ht="16.5" thickBot="1" x14ac:dyDescent="0.3">
      <c r="A126" s="73" t="s">
        <v>31</v>
      </c>
      <c r="B126" s="12">
        <v>15</v>
      </c>
      <c r="C126" s="76">
        <v>43810</v>
      </c>
      <c r="D126" s="12" t="s">
        <v>12</v>
      </c>
      <c r="E126" s="73" t="s">
        <v>3</v>
      </c>
      <c r="F126" s="77">
        <v>20136.115999999998</v>
      </c>
      <c r="G126" s="50">
        <v>92129282.045967191</v>
      </c>
      <c r="H126" s="35">
        <v>9.2129282045967195E-2</v>
      </c>
      <c r="I126" s="73">
        <v>10</v>
      </c>
      <c r="J126" s="13">
        <v>1.03084468</v>
      </c>
      <c r="K126" s="6"/>
      <c r="L126" s="6"/>
      <c r="M126" s="25"/>
      <c r="N126" s="25"/>
      <c r="O126" s="6"/>
    </row>
    <row r="127" spans="1:15" ht="16.5" thickBot="1" x14ac:dyDescent="0.3">
      <c r="A127" s="73" t="s">
        <v>31</v>
      </c>
      <c r="B127" s="12">
        <v>15</v>
      </c>
      <c r="C127" s="76">
        <v>43810</v>
      </c>
      <c r="D127" s="12" t="s">
        <v>12</v>
      </c>
      <c r="E127" s="73" t="s">
        <v>4</v>
      </c>
      <c r="F127" s="77">
        <v>22162.755999999998</v>
      </c>
      <c r="G127" s="50">
        <v>104079044.76721203</v>
      </c>
      <c r="H127" s="35">
        <v>0.10407904476721204</v>
      </c>
      <c r="I127" s="73">
        <v>10</v>
      </c>
      <c r="J127" s="13">
        <v>1.03919859</v>
      </c>
      <c r="K127" s="6"/>
      <c r="L127" s="6"/>
      <c r="M127" s="25"/>
      <c r="N127" s="25"/>
      <c r="O127" s="6"/>
    </row>
    <row r="128" spans="1:15" ht="16.5" thickBot="1" x14ac:dyDescent="0.3">
      <c r="A128" s="73" t="s">
        <v>31</v>
      </c>
      <c r="B128" s="12">
        <v>21</v>
      </c>
      <c r="C128" s="76">
        <v>43816</v>
      </c>
      <c r="D128" s="12" t="s">
        <v>12</v>
      </c>
      <c r="E128" s="73" t="s">
        <v>2</v>
      </c>
      <c r="F128" s="77">
        <v>20920.452000000001</v>
      </c>
      <c r="G128" s="50">
        <v>137249795.00123319</v>
      </c>
      <c r="H128" s="35">
        <v>0.13724979500123319</v>
      </c>
      <c r="I128" s="73">
        <v>10</v>
      </c>
      <c r="J128" s="13">
        <v>1.00474744</v>
      </c>
      <c r="K128" s="6"/>
      <c r="L128" s="6"/>
      <c r="M128" s="25"/>
      <c r="N128" s="25"/>
      <c r="O128" s="6"/>
    </row>
    <row r="129" spans="1:18" ht="16.5" thickBot="1" x14ac:dyDescent="0.3">
      <c r="A129" s="73" t="s">
        <v>31</v>
      </c>
      <c r="B129" s="12">
        <v>21</v>
      </c>
      <c r="C129" s="76">
        <v>43816</v>
      </c>
      <c r="D129" s="12" t="s">
        <v>12</v>
      </c>
      <c r="E129" s="73" t="s">
        <v>3</v>
      </c>
      <c r="F129" s="77">
        <v>22799.7</v>
      </c>
      <c r="G129" s="50">
        <v>96434427.619068757</v>
      </c>
      <c r="H129" s="35">
        <v>9.6434427619068758E-2</v>
      </c>
      <c r="I129" s="73">
        <v>10</v>
      </c>
      <c r="J129" s="13">
        <v>1.0328464799999999</v>
      </c>
      <c r="K129" s="6"/>
      <c r="L129" s="6"/>
      <c r="M129" s="25"/>
      <c r="N129" s="25"/>
      <c r="O129" s="6"/>
    </row>
    <row r="130" spans="1:18" ht="16.5" thickBot="1" x14ac:dyDescent="0.3">
      <c r="A130" s="73" t="s">
        <v>31</v>
      </c>
      <c r="B130" s="12">
        <v>21</v>
      </c>
      <c r="C130" s="76">
        <v>43816</v>
      </c>
      <c r="D130" s="12" t="s">
        <v>12</v>
      </c>
      <c r="E130" s="73" t="s">
        <v>4</v>
      </c>
      <c r="F130" s="77">
        <v>21362.628000000001</v>
      </c>
      <c r="G130" s="50">
        <v>104173011.23488797</v>
      </c>
      <c r="H130" s="35">
        <v>0.10417301123488797</v>
      </c>
      <c r="I130" s="73">
        <v>10</v>
      </c>
      <c r="J130" s="13">
        <v>1.04119574</v>
      </c>
      <c r="K130" s="6"/>
      <c r="L130" s="6"/>
      <c r="M130" s="25"/>
      <c r="N130" s="25"/>
      <c r="O130" s="6"/>
    </row>
    <row r="131" spans="1:18" ht="16.5" thickBot="1" x14ac:dyDescent="0.3">
      <c r="A131" s="72" t="s">
        <v>31</v>
      </c>
      <c r="B131" s="10">
        <v>1</v>
      </c>
      <c r="C131" s="79">
        <v>43796</v>
      </c>
      <c r="D131" s="10" t="s">
        <v>0</v>
      </c>
      <c r="E131" s="72" t="s">
        <v>2</v>
      </c>
      <c r="F131" s="80">
        <v>580249.0575</v>
      </c>
      <c r="G131" s="48">
        <v>39581076.251969144</v>
      </c>
      <c r="H131" s="78">
        <v>3.9581076251969147E-2</v>
      </c>
      <c r="I131" s="72">
        <v>2</v>
      </c>
      <c r="J131" s="87">
        <v>1.01223543</v>
      </c>
      <c r="K131" s="6"/>
      <c r="L131" s="6"/>
      <c r="M131" s="25"/>
      <c r="N131" s="25"/>
      <c r="O131" s="6"/>
    </row>
    <row r="132" spans="1:18" ht="16.5" thickBot="1" x14ac:dyDescent="0.3">
      <c r="A132" s="72" t="s">
        <v>31</v>
      </c>
      <c r="B132" s="10">
        <v>1</v>
      </c>
      <c r="C132" s="79">
        <v>43796</v>
      </c>
      <c r="D132" s="10" t="s">
        <v>0</v>
      </c>
      <c r="E132" s="72" t="s">
        <v>3</v>
      </c>
      <c r="F132" s="80">
        <v>611342.15099999995</v>
      </c>
      <c r="G132" s="48">
        <v>40429192.566990845</v>
      </c>
      <c r="H132" s="78">
        <v>4.0429192566990846E-2</v>
      </c>
      <c r="I132" s="72">
        <v>2</v>
      </c>
      <c r="J132" s="87">
        <v>1.0076333</v>
      </c>
      <c r="K132" s="6"/>
      <c r="L132" s="6"/>
      <c r="M132" s="25"/>
      <c r="N132" s="25"/>
      <c r="O132" s="6"/>
    </row>
    <row r="133" spans="1:18" ht="16.5" thickBot="1" x14ac:dyDescent="0.3">
      <c r="A133" s="72" t="s">
        <v>31</v>
      </c>
      <c r="B133" s="10">
        <v>1</v>
      </c>
      <c r="C133" s="79">
        <v>43796</v>
      </c>
      <c r="D133" s="10" t="s">
        <v>0</v>
      </c>
      <c r="E133" s="72" t="s">
        <v>4</v>
      </c>
      <c r="F133" s="80">
        <v>645830.85</v>
      </c>
      <c r="G133" s="48">
        <v>41577443.250411488</v>
      </c>
      <c r="H133" s="78">
        <v>4.1577443250411489E-2</v>
      </c>
      <c r="I133" s="72">
        <v>2</v>
      </c>
      <c r="J133" s="87">
        <v>0.99479605999999998</v>
      </c>
      <c r="K133" s="6"/>
      <c r="L133" s="6"/>
      <c r="M133" s="25"/>
      <c r="N133" s="25"/>
      <c r="O133" s="6"/>
    </row>
    <row r="134" spans="1:18" ht="16.5" thickBot="1" x14ac:dyDescent="0.3">
      <c r="A134" s="72" t="s">
        <v>31</v>
      </c>
      <c r="B134" s="10">
        <v>7</v>
      </c>
      <c r="C134" s="79">
        <v>43802</v>
      </c>
      <c r="D134" s="10" t="s">
        <v>0</v>
      </c>
      <c r="E134" s="72" t="s">
        <v>2</v>
      </c>
      <c r="F134" s="80">
        <v>1699533.8430000001</v>
      </c>
      <c r="G134" s="48">
        <v>85570520.930618897</v>
      </c>
      <c r="H134" s="78">
        <v>8.5570520930618899E-2</v>
      </c>
      <c r="I134" s="72">
        <v>2</v>
      </c>
      <c r="J134" s="87">
        <v>1.0156242799999999</v>
      </c>
      <c r="K134" s="6"/>
      <c r="L134" s="6"/>
      <c r="M134" s="25"/>
      <c r="N134" s="25"/>
      <c r="O134" s="6"/>
    </row>
    <row r="135" spans="1:18" ht="16.5" thickBot="1" x14ac:dyDescent="0.3">
      <c r="A135" s="72" t="s">
        <v>31</v>
      </c>
      <c r="B135" s="10">
        <v>7</v>
      </c>
      <c r="C135" s="79">
        <v>43802</v>
      </c>
      <c r="D135" s="10" t="s">
        <v>0</v>
      </c>
      <c r="E135" s="72" t="s">
        <v>3</v>
      </c>
      <c r="F135" s="80">
        <v>1918983.1710000001</v>
      </c>
      <c r="G135" s="48">
        <v>87120537.006478041</v>
      </c>
      <c r="H135" s="78">
        <v>8.7120537006478038E-2</v>
      </c>
      <c r="I135" s="72">
        <v>2</v>
      </c>
      <c r="J135" s="87">
        <v>1.01265732</v>
      </c>
      <c r="K135" s="6"/>
      <c r="L135" s="6"/>
      <c r="M135" s="25"/>
      <c r="N135" s="25"/>
      <c r="O135" s="6"/>
    </row>
    <row r="136" spans="1:18" ht="16.5" thickBot="1" x14ac:dyDescent="0.3">
      <c r="A136" s="72" t="s">
        <v>31</v>
      </c>
      <c r="B136" s="10">
        <v>7</v>
      </c>
      <c r="C136" s="79">
        <v>43802</v>
      </c>
      <c r="D136" s="10" t="s">
        <v>0</v>
      </c>
      <c r="E136" s="72" t="s">
        <v>4</v>
      </c>
      <c r="F136" s="80">
        <v>2055606.3570000001</v>
      </c>
      <c r="G136" s="48">
        <v>87843632.831993788</v>
      </c>
      <c r="H136" s="78">
        <v>8.7843632831993784E-2</v>
      </c>
      <c r="I136" s="72">
        <v>2</v>
      </c>
      <c r="J136" s="87">
        <v>1.0026728300000001</v>
      </c>
      <c r="K136" s="6"/>
      <c r="L136" s="6"/>
      <c r="M136" s="25"/>
      <c r="N136" s="25"/>
      <c r="O136" s="6"/>
    </row>
    <row r="137" spans="1:18" ht="16.5" thickBot="1" x14ac:dyDescent="0.3">
      <c r="A137" s="72" t="s">
        <v>31</v>
      </c>
      <c r="B137" s="10">
        <v>9</v>
      </c>
      <c r="C137" s="79">
        <v>43804</v>
      </c>
      <c r="D137" s="10" t="s">
        <v>0</v>
      </c>
      <c r="E137" s="72" t="s">
        <v>2</v>
      </c>
      <c r="F137" s="80">
        <f>0.1*22942958.829</f>
        <v>2294295.8829000001</v>
      </c>
      <c r="G137" s="48">
        <f>0.1*1002769664.17982</f>
        <v>100276966.417982</v>
      </c>
      <c r="H137" s="78">
        <v>0.10027696641798199</v>
      </c>
      <c r="I137" s="72">
        <v>2</v>
      </c>
      <c r="J137" s="87">
        <v>1.02942595</v>
      </c>
      <c r="K137" s="6"/>
      <c r="L137" s="6"/>
      <c r="M137" s="25"/>
      <c r="N137" s="25"/>
      <c r="O137" s="6"/>
    </row>
    <row r="138" spans="1:18" ht="16.5" thickBot="1" x14ac:dyDescent="0.3">
      <c r="A138" s="72" t="s">
        <v>31</v>
      </c>
      <c r="B138" s="10">
        <v>9</v>
      </c>
      <c r="C138" s="79">
        <v>43804</v>
      </c>
      <c r="D138" s="10" t="s">
        <v>0</v>
      </c>
      <c r="E138" s="72" t="s">
        <v>3</v>
      </c>
      <c r="F138" s="80">
        <f>0.1*23632987.3815</f>
        <v>2363298.7381500001</v>
      </c>
      <c r="G138" s="48">
        <f>0.1*966372906.284274</f>
        <v>96637290.628427401</v>
      </c>
      <c r="H138" s="78">
        <v>9.6637290628427408E-2</v>
      </c>
      <c r="I138" s="72">
        <v>2</v>
      </c>
      <c r="J138" s="87">
        <v>1.0267728899999999</v>
      </c>
      <c r="K138" s="6"/>
      <c r="L138" s="6"/>
      <c r="M138" s="25"/>
      <c r="N138" s="25"/>
      <c r="O138" s="6"/>
    </row>
    <row r="139" spans="1:18" ht="16.5" thickBot="1" x14ac:dyDescent="0.3">
      <c r="A139" s="72" t="s">
        <v>31</v>
      </c>
      <c r="B139" s="10">
        <v>9</v>
      </c>
      <c r="C139" s="79">
        <v>43804</v>
      </c>
      <c r="D139" s="10" t="s">
        <v>0</v>
      </c>
      <c r="E139" s="72" t="s">
        <v>4</v>
      </c>
      <c r="F139" s="80">
        <f>0.1*25799873.253</f>
        <v>2579987.3253000001</v>
      </c>
      <c r="G139" s="48">
        <f>0.1*1056548859.23064</f>
        <v>105654885.92306401</v>
      </c>
      <c r="H139" s="78">
        <v>0.105654885923064</v>
      </c>
      <c r="I139" s="72">
        <v>2</v>
      </c>
      <c r="J139" s="87">
        <v>1.01069271</v>
      </c>
      <c r="K139" s="6"/>
      <c r="L139" s="6"/>
      <c r="M139" s="25"/>
      <c r="N139" s="25"/>
      <c r="O139" s="6"/>
    </row>
    <row r="140" spans="1:18" ht="16.5" thickBot="1" x14ac:dyDescent="0.3">
      <c r="A140" s="72" t="s">
        <v>31</v>
      </c>
      <c r="B140" s="10">
        <v>13</v>
      </c>
      <c r="C140" s="79">
        <v>43808</v>
      </c>
      <c r="D140" s="10" t="s">
        <v>0</v>
      </c>
      <c r="E140" s="72" t="s">
        <v>2</v>
      </c>
      <c r="F140" s="80">
        <v>3348000.4424999999</v>
      </c>
      <c r="G140" s="48">
        <v>128069266.06537706</v>
      </c>
      <c r="H140" s="78">
        <v>0.12806926606537705</v>
      </c>
      <c r="I140" s="72">
        <v>2</v>
      </c>
      <c r="J140" s="87">
        <v>1.0140543099999999</v>
      </c>
      <c r="K140" s="6"/>
      <c r="L140" s="6"/>
      <c r="M140" s="25"/>
      <c r="N140" s="25"/>
      <c r="O140" s="6"/>
    </row>
    <row r="141" spans="1:18" ht="16.5" thickBot="1" x14ac:dyDescent="0.3">
      <c r="A141" s="72" t="s">
        <v>31</v>
      </c>
      <c r="B141" s="10">
        <v>13</v>
      </c>
      <c r="C141" s="79">
        <v>43808</v>
      </c>
      <c r="D141" s="10" t="s">
        <v>0</v>
      </c>
      <c r="E141" s="72" t="s">
        <v>3</v>
      </c>
      <c r="F141" s="80">
        <v>3453064.4715</v>
      </c>
      <c r="G141" s="48">
        <v>128693531.28424238</v>
      </c>
      <c r="H141" s="78">
        <v>0.12869353128424238</v>
      </c>
      <c r="I141" s="72">
        <v>2</v>
      </c>
      <c r="J141" s="87">
        <v>1.04760952</v>
      </c>
      <c r="K141" s="6"/>
      <c r="L141" s="6"/>
      <c r="M141" s="25"/>
      <c r="N141" s="6"/>
      <c r="O141" s="6"/>
      <c r="R141" s="6"/>
    </row>
    <row r="142" spans="1:18" ht="16.5" thickBot="1" x14ac:dyDescent="0.3">
      <c r="A142" s="72" t="s">
        <v>31</v>
      </c>
      <c r="B142" s="10">
        <v>13</v>
      </c>
      <c r="C142" s="79">
        <v>43808</v>
      </c>
      <c r="D142" s="10" t="s">
        <v>0</v>
      </c>
      <c r="E142" s="72" t="s">
        <v>4</v>
      </c>
      <c r="F142" s="80">
        <v>3619315.98</v>
      </c>
      <c r="G142" s="48">
        <v>134712079.33477145</v>
      </c>
      <c r="H142" s="78">
        <v>0.13471207933477145</v>
      </c>
      <c r="I142" s="72">
        <v>2</v>
      </c>
      <c r="J142" s="87">
        <v>1.0274669299999999</v>
      </c>
      <c r="K142" s="6"/>
      <c r="L142" s="6"/>
      <c r="M142" s="25"/>
      <c r="N142" s="6"/>
      <c r="O142" s="6"/>
      <c r="R142" s="6"/>
    </row>
    <row r="143" spans="1:18" ht="16.5" thickBot="1" x14ac:dyDescent="0.3">
      <c r="A143" s="72" t="s">
        <v>31</v>
      </c>
      <c r="B143" s="10">
        <v>21</v>
      </c>
      <c r="C143" s="79">
        <v>43816</v>
      </c>
      <c r="D143" s="10" t="s">
        <v>0</v>
      </c>
      <c r="E143" s="72" t="s">
        <v>2</v>
      </c>
      <c r="F143" s="80">
        <v>4254631.0275000008</v>
      </c>
      <c r="G143" s="48">
        <v>308108547.77481234</v>
      </c>
      <c r="H143" s="78">
        <v>0.30810854777481234</v>
      </c>
      <c r="I143" s="72">
        <v>2</v>
      </c>
      <c r="J143" s="87">
        <v>1.0676186000000001</v>
      </c>
      <c r="K143" s="6"/>
      <c r="L143" s="6"/>
      <c r="M143" s="25"/>
      <c r="N143" s="6"/>
      <c r="O143" s="6"/>
      <c r="R143" s="6"/>
    </row>
    <row r="144" spans="1:18" ht="16.5" thickBot="1" x14ac:dyDescent="0.3">
      <c r="A144" s="72" t="s">
        <v>31</v>
      </c>
      <c r="B144" s="10">
        <v>21</v>
      </c>
      <c r="C144" s="79">
        <v>43816</v>
      </c>
      <c r="D144" s="10" t="s">
        <v>0</v>
      </c>
      <c r="E144" s="72" t="s">
        <v>3</v>
      </c>
      <c r="F144" s="80">
        <v>4463928.7875000006</v>
      </c>
      <c r="G144" s="48">
        <v>191983993.63762689</v>
      </c>
      <c r="H144" s="78">
        <v>0.19198399363762689</v>
      </c>
      <c r="I144" s="72">
        <v>2</v>
      </c>
      <c r="J144" s="87">
        <v>1.0657025200000001</v>
      </c>
      <c r="K144" s="6"/>
      <c r="L144" s="6"/>
      <c r="M144" s="25"/>
      <c r="N144" s="6"/>
      <c r="O144" s="6"/>
      <c r="R144" s="6"/>
    </row>
    <row r="145" spans="1:18" ht="16.5" thickBot="1" x14ac:dyDescent="0.3">
      <c r="A145" s="72" t="s">
        <v>31</v>
      </c>
      <c r="B145" s="10">
        <v>21</v>
      </c>
      <c r="C145" s="79">
        <v>43816</v>
      </c>
      <c r="D145" s="10" t="s">
        <v>0</v>
      </c>
      <c r="E145" s="72" t="s">
        <v>4</v>
      </c>
      <c r="F145" s="80">
        <v>4586237.1660000002</v>
      </c>
      <c r="G145" s="48">
        <v>211861143.78180671</v>
      </c>
      <c r="H145" s="78">
        <v>0.2118611437818067</v>
      </c>
      <c r="I145" s="72">
        <v>2</v>
      </c>
      <c r="J145" s="87">
        <v>1.04351967</v>
      </c>
      <c r="K145" s="6"/>
      <c r="L145" s="6"/>
      <c r="M145" s="25"/>
      <c r="N145" s="6"/>
      <c r="O145" s="6"/>
      <c r="R145" s="6"/>
    </row>
    <row r="146" spans="1:18" ht="16.5" thickBot="1" x14ac:dyDescent="0.3">
      <c r="A146" s="75" t="s">
        <v>31</v>
      </c>
      <c r="B146" s="22">
        <v>3</v>
      </c>
      <c r="C146" s="82">
        <v>43798</v>
      </c>
      <c r="D146" s="22" t="s">
        <v>1</v>
      </c>
      <c r="E146" s="75" t="s">
        <v>2</v>
      </c>
      <c r="F146" s="83">
        <v>7884000</v>
      </c>
      <c r="G146" s="84">
        <v>125500000</v>
      </c>
      <c r="H146" s="81">
        <v>0.1255</v>
      </c>
      <c r="I146" s="75">
        <v>0</v>
      </c>
      <c r="J146" s="6">
        <v>1.01223543</v>
      </c>
      <c r="K146" s="6"/>
      <c r="L146" s="6"/>
      <c r="M146" s="25"/>
      <c r="N146" s="6"/>
      <c r="O146" s="6"/>
      <c r="R146" s="6"/>
    </row>
    <row r="147" spans="1:18" ht="16.5" thickBot="1" x14ac:dyDescent="0.3">
      <c r="A147" s="75" t="s">
        <v>31</v>
      </c>
      <c r="B147" s="22">
        <v>3</v>
      </c>
      <c r="C147" s="82">
        <v>43798</v>
      </c>
      <c r="D147" s="22" t="s">
        <v>1</v>
      </c>
      <c r="E147" s="75" t="s">
        <v>3</v>
      </c>
      <c r="F147" s="83">
        <v>8441000</v>
      </c>
      <c r="G147" s="84">
        <v>152900000</v>
      </c>
      <c r="H147" s="81">
        <v>0.15290000000000001</v>
      </c>
      <c r="I147" s="75">
        <v>0</v>
      </c>
      <c r="J147" s="6">
        <v>1.0076333</v>
      </c>
      <c r="K147" s="6"/>
      <c r="L147" s="6"/>
      <c r="M147" s="25"/>
      <c r="N147" s="6"/>
      <c r="O147" s="6"/>
      <c r="R147" s="6"/>
    </row>
    <row r="148" spans="1:18" ht="16.5" thickBot="1" x14ac:dyDescent="0.3">
      <c r="A148" s="75" t="s">
        <v>31</v>
      </c>
      <c r="B148" s="22">
        <v>3</v>
      </c>
      <c r="C148" s="82">
        <v>43798</v>
      </c>
      <c r="D148" s="22" t="s">
        <v>1</v>
      </c>
      <c r="E148" s="75" t="s">
        <v>4</v>
      </c>
      <c r="F148" s="83">
        <v>7812692.9475000007</v>
      </c>
      <c r="G148" s="84">
        <v>96478540.003803536</v>
      </c>
      <c r="H148" s="81">
        <v>9.6478540003803542E-2</v>
      </c>
      <c r="I148" s="75">
        <v>0</v>
      </c>
      <c r="J148" s="6">
        <v>0.99479605999999998</v>
      </c>
      <c r="K148" s="6"/>
      <c r="L148" s="6"/>
      <c r="M148" s="25"/>
      <c r="N148" s="6"/>
      <c r="O148" s="6"/>
      <c r="R148" s="6"/>
    </row>
    <row r="149" spans="1:18" ht="16.5" thickBot="1" x14ac:dyDescent="0.3">
      <c r="A149" s="75" t="s">
        <v>31</v>
      </c>
      <c r="B149" s="22">
        <v>7</v>
      </c>
      <c r="C149" s="82">
        <v>43802</v>
      </c>
      <c r="D149" s="22" t="s">
        <v>1</v>
      </c>
      <c r="E149" s="75" t="s">
        <v>2</v>
      </c>
      <c r="F149" s="83">
        <v>10300000</v>
      </c>
      <c r="G149" s="84">
        <v>103600000</v>
      </c>
      <c r="H149" s="81">
        <v>0.1036</v>
      </c>
      <c r="I149" s="75">
        <v>0</v>
      </c>
      <c r="J149" s="6">
        <v>1.0156242799999999</v>
      </c>
      <c r="K149" s="6"/>
      <c r="L149" s="6"/>
      <c r="M149" s="25"/>
      <c r="N149" s="6"/>
      <c r="O149" s="6"/>
      <c r="R149" s="6"/>
    </row>
    <row r="150" spans="1:18" ht="16.5" thickBot="1" x14ac:dyDescent="0.3">
      <c r="A150" s="75" t="s">
        <v>31</v>
      </c>
      <c r="B150" s="22">
        <v>7</v>
      </c>
      <c r="C150" s="82">
        <v>43802</v>
      </c>
      <c r="D150" s="22" t="s">
        <v>1</v>
      </c>
      <c r="E150" s="75" t="s">
        <v>3</v>
      </c>
      <c r="F150" s="83">
        <v>10890000</v>
      </c>
      <c r="G150" s="84">
        <v>156300000</v>
      </c>
      <c r="H150" s="81">
        <v>0.15629999999999999</v>
      </c>
      <c r="I150" s="75">
        <v>0</v>
      </c>
      <c r="J150" s="6">
        <v>1.01265732</v>
      </c>
      <c r="K150" s="6"/>
      <c r="L150" s="6"/>
      <c r="M150" s="25"/>
      <c r="N150" s="6"/>
      <c r="O150" s="6"/>
      <c r="R150" s="6"/>
    </row>
    <row r="151" spans="1:18" ht="16.5" thickBot="1" x14ac:dyDescent="0.3">
      <c r="A151" s="75" t="s">
        <v>31</v>
      </c>
      <c r="B151" s="22">
        <v>7</v>
      </c>
      <c r="C151" s="82">
        <v>43802</v>
      </c>
      <c r="D151" s="22" t="s">
        <v>1</v>
      </c>
      <c r="E151" s="75" t="s">
        <v>4</v>
      </c>
      <c r="F151" s="83">
        <v>11760000</v>
      </c>
      <c r="G151" s="84">
        <v>127300000</v>
      </c>
      <c r="H151" s="81">
        <v>0.1273</v>
      </c>
      <c r="I151" s="75">
        <v>0</v>
      </c>
      <c r="J151" s="6">
        <v>1.0026728300000001</v>
      </c>
      <c r="K151" s="6"/>
      <c r="L151" s="6"/>
      <c r="M151" s="25"/>
      <c r="N151" s="6"/>
      <c r="O151" s="6"/>
      <c r="R151" s="6"/>
    </row>
    <row r="152" spans="1:18" ht="16.5" thickBot="1" x14ac:dyDescent="0.3">
      <c r="A152" s="75" t="s">
        <v>31</v>
      </c>
      <c r="B152" s="22">
        <v>9</v>
      </c>
      <c r="C152" s="82">
        <v>43804</v>
      </c>
      <c r="D152" s="22" t="s">
        <v>1</v>
      </c>
      <c r="E152" s="75" t="s">
        <v>2</v>
      </c>
      <c r="F152" s="83">
        <v>12870000</v>
      </c>
      <c r="G152" s="84">
        <v>155700000</v>
      </c>
      <c r="H152" s="81">
        <v>0.15570000000000001</v>
      </c>
      <c r="I152" s="75">
        <v>0</v>
      </c>
      <c r="J152" s="6">
        <v>1.02942595</v>
      </c>
      <c r="K152" s="6"/>
      <c r="L152" s="6"/>
      <c r="M152" s="25"/>
      <c r="N152" s="6"/>
      <c r="O152" s="6"/>
      <c r="R152" s="6"/>
    </row>
    <row r="153" spans="1:18" ht="16.5" thickBot="1" x14ac:dyDescent="0.3">
      <c r="A153" s="75" t="s">
        <v>31</v>
      </c>
      <c r="B153" s="22">
        <v>9</v>
      </c>
      <c r="C153" s="82">
        <v>43804</v>
      </c>
      <c r="D153" s="22" t="s">
        <v>1</v>
      </c>
      <c r="E153" s="75" t="s">
        <v>3</v>
      </c>
      <c r="F153" s="83">
        <v>14400000</v>
      </c>
      <c r="G153" s="84">
        <v>139000000</v>
      </c>
      <c r="H153" s="81">
        <v>0.13900000000000001</v>
      </c>
      <c r="I153" s="75">
        <v>0</v>
      </c>
      <c r="J153" s="6">
        <v>1.0267728899999999</v>
      </c>
      <c r="K153" s="6"/>
      <c r="L153" s="6"/>
      <c r="M153" s="25"/>
      <c r="N153" s="6"/>
      <c r="O153" s="6"/>
      <c r="R153" s="6"/>
    </row>
    <row r="154" spans="1:18" ht="16.5" thickBot="1" x14ac:dyDescent="0.3">
      <c r="A154" s="75" t="s">
        <v>31</v>
      </c>
      <c r="B154" s="22">
        <v>9</v>
      </c>
      <c r="C154" s="82">
        <v>43804</v>
      </c>
      <c r="D154" s="22" t="s">
        <v>1</v>
      </c>
      <c r="E154" s="75" t="s">
        <v>4</v>
      </c>
      <c r="F154" s="83">
        <v>13970000</v>
      </c>
      <c r="G154" s="84">
        <v>326000000</v>
      </c>
      <c r="H154" s="81">
        <v>0.32600000000000001</v>
      </c>
      <c r="I154" s="75">
        <v>0</v>
      </c>
      <c r="J154" s="6">
        <v>1.01069271</v>
      </c>
      <c r="K154" s="6"/>
      <c r="L154" s="6"/>
      <c r="M154" s="25"/>
      <c r="N154" s="6"/>
      <c r="O154" s="6"/>
      <c r="R154" s="6"/>
    </row>
    <row r="155" spans="1:18" ht="16.5" thickBot="1" x14ac:dyDescent="0.3">
      <c r="A155" s="75" t="s">
        <v>31</v>
      </c>
      <c r="B155" s="22">
        <v>17</v>
      </c>
      <c r="C155" s="82">
        <v>43812</v>
      </c>
      <c r="D155" s="22" t="s">
        <v>1</v>
      </c>
      <c r="E155" s="75" t="s">
        <v>2</v>
      </c>
      <c r="F155" s="83">
        <v>23410000</v>
      </c>
      <c r="G155" s="84">
        <v>230600000</v>
      </c>
      <c r="H155" s="81">
        <v>0.2306</v>
      </c>
      <c r="I155" s="75">
        <v>0</v>
      </c>
      <c r="J155" s="6">
        <v>1.0140543099999999</v>
      </c>
      <c r="K155" s="6"/>
      <c r="L155" s="6"/>
      <c r="M155" s="25"/>
      <c r="N155" s="6"/>
      <c r="O155" s="6"/>
    </row>
    <row r="156" spans="1:18" ht="16.5" thickBot="1" x14ac:dyDescent="0.3">
      <c r="A156" s="75" t="s">
        <v>31</v>
      </c>
      <c r="B156" s="22">
        <v>17</v>
      </c>
      <c r="C156" s="82">
        <v>43812</v>
      </c>
      <c r="D156" s="22" t="s">
        <v>1</v>
      </c>
      <c r="E156" s="75" t="s">
        <v>3</v>
      </c>
      <c r="F156" s="83">
        <v>24010000</v>
      </c>
      <c r="G156" s="84">
        <v>254600000</v>
      </c>
      <c r="H156" s="81">
        <v>0.25459999999999999</v>
      </c>
      <c r="I156" s="75">
        <v>0</v>
      </c>
      <c r="J156" s="6">
        <v>1.04760952</v>
      </c>
      <c r="K156" s="6"/>
      <c r="L156" s="6"/>
      <c r="M156" s="25"/>
      <c r="N156" s="6"/>
      <c r="O156" s="6"/>
      <c r="R156" s="6"/>
    </row>
    <row r="157" spans="1:18" ht="16.5" thickBot="1" x14ac:dyDescent="0.3">
      <c r="A157" s="75" t="s">
        <v>31</v>
      </c>
      <c r="B157" s="22">
        <v>17</v>
      </c>
      <c r="C157" s="82">
        <v>43812</v>
      </c>
      <c r="D157" s="22" t="s">
        <v>1</v>
      </c>
      <c r="E157" s="75" t="s">
        <v>4</v>
      </c>
      <c r="F157" s="83">
        <v>24630000</v>
      </c>
      <c r="G157" s="84">
        <v>267300000</v>
      </c>
      <c r="H157" s="81">
        <v>0.26729999999999998</v>
      </c>
      <c r="I157" s="75">
        <v>0</v>
      </c>
      <c r="J157" s="6">
        <v>1.0274669299999999</v>
      </c>
      <c r="K157" s="6"/>
      <c r="L157" s="6"/>
      <c r="M157" s="25"/>
      <c r="N157" s="6"/>
      <c r="O157" s="6"/>
      <c r="R157" s="6"/>
    </row>
    <row r="158" spans="1:18" ht="16.5" thickBot="1" x14ac:dyDescent="0.3">
      <c r="A158" s="75" t="s">
        <v>31</v>
      </c>
      <c r="B158" s="22">
        <v>20</v>
      </c>
      <c r="C158" s="82">
        <v>43815</v>
      </c>
      <c r="D158" s="22" t="s">
        <v>1</v>
      </c>
      <c r="E158" s="75" t="s">
        <v>2</v>
      </c>
      <c r="F158" s="83">
        <v>25200000</v>
      </c>
      <c r="G158" s="84">
        <v>300100000</v>
      </c>
      <c r="H158" s="81">
        <v>0.30009999999999998</v>
      </c>
      <c r="I158" s="75">
        <v>0</v>
      </c>
      <c r="J158" s="6">
        <v>1.0676186000000001</v>
      </c>
      <c r="K158" s="6"/>
      <c r="L158" s="6"/>
      <c r="M158" s="25"/>
      <c r="N158" s="6"/>
      <c r="O158" s="6"/>
      <c r="R158" s="6"/>
    </row>
    <row r="159" spans="1:18" ht="16.5" thickBot="1" x14ac:dyDescent="0.3">
      <c r="A159" s="75" t="s">
        <v>31</v>
      </c>
      <c r="B159" s="22">
        <v>20</v>
      </c>
      <c r="C159" s="82">
        <v>43815</v>
      </c>
      <c r="D159" s="22" t="s">
        <v>1</v>
      </c>
      <c r="E159" s="75" t="s">
        <v>3</v>
      </c>
      <c r="F159" s="83">
        <v>24780000</v>
      </c>
      <c r="G159" s="84">
        <v>294000000</v>
      </c>
      <c r="H159" s="81">
        <v>0.29399999999999998</v>
      </c>
      <c r="I159" s="75">
        <v>0</v>
      </c>
      <c r="J159" s="6">
        <v>1.0657025200000001</v>
      </c>
      <c r="K159" s="6"/>
      <c r="L159" s="6"/>
      <c r="M159" s="25"/>
      <c r="N159" s="6"/>
      <c r="O159" s="6"/>
      <c r="R159" s="6"/>
    </row>
    <row r="160" spans="1:18" ht="16.5" thickBot="1" x14ac:dyDescent="0.3">
      <c r="A160" s="75" t="s">
        <v>31</v>
      </c>
      <c r="B160" s="22">
        <v>20</v>
      </c>
      <c r="C160" s="82">
        <v>43815</v>
      </c>
      <c r="D160" s="22" t="s">
        <v>1</v>
      </c>
      <c r="E160" s="75" t="s">
        <v>4</v>
      </c>
      <c r="F160" s="83">
        <v>29068581.541999999</v>
      </c>
      <c r="G160" s="84">
        <v>378620484.54075849</v>
      </c>
      <c r="H160" s="81">
        <v>0.37862048454075847</v>
      </c>
      <c r="I160" s="75">
        <v>0</v>
      </c>
      <c r="J160" s="6">
        <v>1.04351967</v>
      </c>
      <c r="K160" s="6"/>
      <c r="L160" s="6"/>
      <c r="M160" s="25"/>
      <c r="N160" s="6"/>
      <c r="O160" s="6"/>
      <c r="R160" s="6"/>
    </row>
    <row r="161" spans="1:18" ht="16.5" thickBot="1" x14ac:dyDescent="0.3">
      <c r="A161" s="30" t="s">
        <v>31</v>
      </c>
      <c r="B161" s="30">
        <v>1</v>
      </c>
      <c r="C161" s="68">
        <v>43796</v>
      </c>
      <c r="D161" s="15" t="s">
        <v>10</v>
      </c>
      <c r="E161" s="30" t="s">
        <v>3</v>
      </c>
      <c r="F161" s="63">
        <v>2996.5319999999997</v>
      </c>
      <c r="G161" s="55">
        <v>132032737.47355783</v>
      </c>
      <c r="H161" s="47">
        <v>0.13203273747355784</v>
      </c>
      <c r="I161" s="30">
        <v>29</v>
      </c>
      <c r="J161" s="85">
        <v>1.0192246300000001</v>
      </c>
      <c r="K161" s="6"/>
      <c r="L161" s="6"/>
      <c r="M161" s="25"/>
      <c r="N161" s="6"/>
      <c r="O161" s="6"/>
      <c r="R161" s="6"/>
    </row>
    <row r="162" spans="1:18" ht="16.5" thickBot="1" x14ac:dyDescent="0.3">
      <c r="A162" s="30" t="s">
        <v>31</v>
      </c>
      <c r="B162" s="30">
        <v>1</v>
      </c>
      <c r="C162" s="68">
        <v>43796</v>
      </c>
      <c r="D162" s="15" t="s">
        <v>10</v>
      </c>
      <c r="E162" s="30" t="s">
        <v>4</v>
      </c>
      <c r="F162" s="64">
        <v>2808.3440000000001</v>
      </c>
      <c r="G162" s="51">
        <v>111828113.06024714</v>
      </c>
      <c r="H162" s="47">
        <v>0.11182811306024713</v>
      </c>
      <c r="I162" s="30">
        <v>29</v>
      </c>
      <c r="J162" s="85">
        <v>1.00931251</v>
      </c>
      <c r="K162" s="6"/>
      <c r="L162" s="6"/>
      <c r="M162" s="25"/>
      <c r="N162" s="6"/>
      <c r="O162" s="6"/>
      <c r="R162" s="6"/>
    </row>
    <row r="163" spans="1:18" ht="16.5" thickBot="1" x14ac:dyDescent="0.3">
      <c r="A163" s="30" t="s">
        <v>31</v>
      </c>
      <c r="B163" s="30">
        <v>3</v>
      </c>
      <c r="C163" s="68">
        <v>43798</v>
      </c>
      <c r="D163" s="15" t="s">
        <v>10</v>
      </c>
      <c r="E163" s="30" t="s">
        <v>2</v>
      </c>
      <c r="F163" s="64">
        <v>3343.9560000000001</v>
      </c>
      <c r="G163" s="51">
        <v>145573116.59637025</v>
      </c>
      <c r="H163" s="47">
        <v>0.14557311659637026</v>
      </c>
      <c r="I163" s="30">
        <v>29</v>
      </c>
      <c r="J163" s="85">
        <v>0.98571540000000002</v>
      </c>
      <c r="K163" s="6"/>
      <c r="L163" s="6"/>
      <c r="M163" s="25"/>
      <c r="N163" s="6"/>
      <c r="O163" s="6"/>
      <c r="R163" s="6"/>
    </row>
    <row r="164" spans="1:18" ht="16.5" thickBot="1" x14ac:dyDescent="0.3">
      <c r="A164" s="30" t="s">
        <v>31</v>
      </c>
      <c r="B164" s="30">
        <v>3</v>
      </c>
      <c r="C164" s="68">
        <v>43798</v>
      </c>
      <c r="D164" s="15" t="s">
        <v>10</v>
      </c>
      <c r="E164" s="30" t="s">
        <v>3</v>
      </c>
      <c r="F164" s="64">
        <v>2680.692</v>
      </c>
      <c r="G164" s="51">
        <v>133845819.07253723</v>
      </c>
      <c r="H164" s="47">
        <v>0.13384581907253723</v>
      </c>
      <c r="I164" s="30">
        <v>29</v>
      </c>
      <c r="J164" s="85">
        <v>1.0117050700000001</v>
      </c>
      <c r="K164" s="6"/>
      <c r="L164" s="6"/>
      <c r="M164" s="25"/>
      <c r="N164" s="6"/>
      <c r="O164" s="6"/>
      <c r="R164" s="6"/>
    </row>
    <row r="165" spans="1:18" ht="16.5" thickBot="1" x14ac:dyDescent="0.3">
      <c r="A165" s="30" t="s">
        <v>31</v>
      </c>
      <c r="B165" s="30">
        <v>3</v>
      </c>
      <c r="C165" s="68">
        <v>43798</v>
      </c>
      <c r="D165" s="15" t="s">
        <v>10</v>
      </c>
      <c r="E165" s="30" t="s">
        <v>4</v>
      </c>
      <c r="F165" s="64">
        <v>3821.6639999999998</v>
      </c>
      <c r="G165" s="51">
        <v>175910663.63919163</v>
      </c>
      <c r="H165" s="47">
        <v>0.17591066363919164</v>
      </c>
      <c r="I165" s="30">
        <v>29</v>
      </c>
      <c r="J165" s="85">
        <v>0.99338305000000005</v>
      </c>
      <c r="K165" s="6"/>
      <c r="L165" s="6"/>
      <c r="M165" s="25"/>
      <c r="N165" s="6"/>
      <c r="O165" s="6"/>
      <c r="R165" s="6"/>
    </row>
    <row r="166" spans="1:18" ht="16.5" thickBot="1" x14ac:dyDescent="0.3">
      <c r="A166" s="30" t="s">
        <v>31</v>
      </c>
      <c r="B166" s="30">
        <v>7</v>
      </c>
      <c r="C166" s="68">
        <v>43802</v>
      </c>
      <c r="D166" s="15" t="s">
        <v>10</v>
      </c>
      <c r="E166" s="30" t="s">
        <v>2</v>
      </c>
      <c r="F166" s="64">
        <v>4212.5159999999996</v>
      </c>
      <c r="G166" s="51">
        <v>155390632.04148537</v>
      </c>
      <c r="H166" s="47">
        <v>0.15539063204148537</v>
      </c>
      <c r="I166" s="30">
        <v>29</v>
      </c>
      <c r="J166" s="85">
        <v>0.98961478999999997</v>
      </c>
      <c r="K166" s="6"/>
      <c r="L166" s="6"/>
      <c r="M166" s="25"/>
      <c r="N166" s="6"/>
      <c r="O166" s="6"/>
      <c r="R166" s="6"/>
    </row>
    <row r="167" spans="1:18" ht="16.5" thickBot="1" x14ac:dyDescent="0.3">
      <c r="A167" s="30" t="s">
        <v>31</v>
      </c>
      <c r="B167" s="30">
        <v>7</v>
      </c>
      <c r="C167" s="68">
        <v>43802</v>
      </c>
      <c r="D167" s="15" t="s">
        <v>10</v>
      </c>
      <c r="E167" s="30" t="s">
        <v>3</v>
      </c>
      <c r="F167" s="64">
        <v>4617.8440000000001</v>
      </c>
      <c r="G167" s="51">
        <v>183760652.23614547</v>
      </c>
      <c r="H167" s="47">
        <v>0.18376065223614546</v>
      </c>
      <c r="I167" s="30">
        <v>29</v>
      </c>
      <c r="J167" s="85">
        <v>1.01718332</v>
      </c>
      <c r="K167" s="6"/>
      <c r="L167" s="6"/>
      <c r="M167" s="25"/>
      <c r="N167" s="6"/>
      <c r="O167" s="6"/>
      <c r="R167" s="6"/>
    </row>
    <row r="168" spans="1:18" ht="16.5" thickBot="1" x14ac:dyDescent="0.3">
      <c r="A168" s="30" t="s">
        <v>31</v>
      </c>
      <c r="B168" s="30">
        <v>7</v>
      </c>
      <c r="C168" s="68">
        <v>43802</v>
      </c>
      <c r="D168" s="15" t="s">
        <v>10</v>
      </c>
      <c r="E168" s="30" t="s">
        <v>4</v>
      </c>
      <c r="F168" s="64">
        <v>6108.8719999999994</v>
      </c>
      <c r="G168" s="51">
        <v>282287726.88867122</v>
      </c>
      <c r="H168" s="47">
        <v>0.28228772688867121</v>
      </c>
      <c r="I168" s="30">
        <v>29</v>
      </c>
      <c r="J168" s="85">
        <v>1.00615173</v>
      </c>
      <c r="K168" s="6"/>
      <c r="L168" s="6"/>
      <c r="M168" s="25"/>
      <c r="N168" s="6"/>
      <c r="O168" s="6"/>
      <c r="R168" s="6"/>
    </row>
    <row r="169" spans="1:18" ht="16.5" thickBot="1" x14ac:dyDescent="0.3">
      <c r="A169" s="30" t="s">
        <v>31</v>
      </c>
      <c r="B169" s="30">
        <v>13</v>
      </c>
      <c r="C169" s="68">
        <v>43808</v>
      </c>
      <c r="D169" s="15" t="s">
        <v>10</v>
      </c>
      <c r="E169" s="30" t="s">
        <v>2</v>
      </c>
      <c r="F169" s="64">
        <v>4283.58</v>
      </c>
      <c r="G169" s="51">
        <v>134722424.58480805</v>
      </c>
      <c r="H169" s="47">
        <v>0.13472242458480804</v>
      </c>
      <c r="I169" s="30">
        <v>29</v>
      </c>
      <c r="J169" s="85">
        <v>1.0120134199999999</v>
      </c>
      <c r="K169" s="6"/>
      <c r="L169" s="6"/>
      <c r="M169" s="25"/>
      <c r="N169" s="6"/>
      <c r="O169" s="6"/>
      <c r="R169" s="6"/>
    </row>
    <row r="170" spans="1:18" ht="16.5" thickBot="1" x14ac:dyDescent="0.3">
      <c r="A170" s="30" t="s">
        <v>31</v>
      </c>
      <c r="B170" s="30">
        <v>13</v>
      </c>
      <c r="C170" s="68">
        <v>43808</v>
      </c>
      <c r="D170" s="15" t="s">
        <v>10</v>
      </c>
      <c r="E170" s="30" t="s">
        <v>3</v>
      </c>
      <c r="F170" s="64">
        <v>6770.82</v>
      </c>
      <c r="G170" s="51">
        <v>238523825.4868584</v>
      </c>
      <c r="H170" s="47">
        <v>0.23852382548685841</v>
      </c>
      <c r="I170" s="30">
        <v>29</v>
      </c>
      <c r="J170" s="85">
        <v>1.0408606</v>
      </c>
      <c r="K170" s="6"/>
      <c r="L170" s="6"/>
      <c r="M170" s="25"/>
      <c r="N170" s="6"/>
      <c r="O170" s="6"/>
    </row>
    <row r="171" spans="1:18" ht="16.5" thickBot="1" x14ac:dyDescent="0.3">
      <c r="A171" s="30" t="s">
        <v>31</v>
      </c>
      <c r="B171" s="30">
        <v>13</v>
      </c>
      <c r="C171" s="68">
        <v>43808</v>
      </c>
      <c r="D171" s="15" t="s">
        <v>10</v>
      </c>
      <c r="E171" s="30" t="s">
        <v>4</v>
      </c>
      <c r="F171" s="64">
        <v>7295.9039999999995</v>
      </c>
      <c r="G171" s="51">
        <v>306540080.17921948</v>
      </c>
      <c r="H171" s="47">
        <v>0.30654008017921947</v>
      </c>
      <c r="I171" s="30">
        <v>29</v>
      </c>
      <c r="J171" s="85">
        <v>1.0249196300000001</v>
      </c>
      <c r="K171" s="6"/>
      <c r="L171" s="6"/>
      <c r="M171" s="25"/>
      <c r="N171" s="6"/>
      <c r="O171" s="6"/>
    </row>
    <row r="172" spans="1:18" ht="16.5" thickBot="1" x14ac:dyDescent="0.3">
      <c r="A172" s="30" t="s">
        <v>31</v>
      </c>
      <c r="B172" s="30">
        <v>20</v>
      </c>
      <c r="C172" s="68">
        <v>43815</v>
      </c>
      <c r="D172" s="15" t="s">
        <v>10</v>
      </c>
      <c r="E172" s="30" t="s">
        <v>2</v>
      </c>
      <c r="F172" s="64">
        <v>7489.3559999999998</v>
      </c>
      <c r="G172" s="51">
        <v>277925592.86138684</v>
      </c>
      <c r="H172" s="47">
        <v>0.27792559286138685</v>
      </c>
      <c r="I172" s="30">
        <v>29</v>
      </c>
      <c r="J172" s="85">
        <v>1.01847986</v>
      </c>
      <c r="K172" s="6"/>
      <c r="L172" s="6"/>
      <c r="M172" s="25"/>
      <c r="N172" s="6"/>
      <c r="O172" s="6"/>
    </row>
    <row r="173" spans="1:18" ht="16.5" thickBot="1" x14ac:dyDescent="0.3">
      <c r="A173" s="30" t="s">
        <v>31</v>
      </c>
      <c r="B173" s="30">
        <v>20</v>
      </c>
      <c r="C173" s="68">
        <v>43815</v>
      </c>
      <c r="D173" s="15" t="s">
        <v>10</v>
      </c>
      <c r="E173" s="30" t="s">
        <v>3</v>
      </c>
      <c r="F173" s="64">
        <v>7738.08</v>
      </c>
      <c r="G173" s="51">
        <v>315666381.83855855</v>
      </c>
      <c r="H173" s="47">
        <v>0.31566638183855855</v>
      </c>
      <c r="I173" s="30">
        <v>29</v>
      </c>
      <c r="J173" s="85">
        <v>1.05121446</v>
      </c>
      <c r="K173" s="6"/>
      <c r="L173" s="6"/>
      <c r="M173" s="25"/>
      <c r="N173" s="6"/>
      <c r="O173" s="6"/>
    </row>
    <row r="174" spans="1:18" ht="15.75" x14ac:dyDescent="0.25">
      <c r="A174" s="30" t="s">
        <v>31</v>
      </c>
      <c r="B174" s="30">
        <v>20</v>
      </c>
      <c r="C174" s="68">
        <v>43815</v>
      </c>
      <c r="D174" s="15" t="s">
        <v>10</v>
      </c>
      <c r="E174" s="30" t="s">
        <v>4</v>
      </c>
      <c r="F174" s="64">
        <v>8567.16</v>
      </c>
      <c r="G174" s="51">
        <v>382456266.18716329</v>
      </c>
      <c r="H174" s="47">
        <v>0.38245626618716327</v>
      </c>
      <c r="I174" s="30">
        <v>29</v>
      </c>
      <c r="J174" s="85">
        <v>1.0498333799999999</v>
      </c>
      <c r="K174" s="6"/>
      <c r="L174" s="6"/>
      <c r="M174" s="25"/>
      <c r="N174" s="6"/>
      <c r="O174" s="6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C441-3604-444A-A373-D60FCFD6FFFF}">
  <dimension ref="A1:AD174"/>
  <sheetViews>
    <sheetView zoomScaleNormal="100" workbookViewId="0">
      <selection activeCell="U37" sqref="U37"/>
    </sheetView>
  </sheetViews>
  <sheetFormatPr defaultRowHeight="15" x14ac:dyDescent="0.25"/>
  <cols>
    <col min="1" max="1" width="8.85546875" style="20" bestFit="1" customWidth="1"/>
    <col min="2" max="2" width="15" style="1" bestFit="1" customWidth="1"/>
    <col min="3" max="3" width="11.5703125" style="1" bestFit="1" customWidth="1"/>
    <col min="4" max="4" width="27.42578125" style="1" bestFit="1" customWidth="1"/>
    <col min="5" max="5" width="9.140625" style="1"/>
    <col min="6" max="6" width="14.42578125" style="1" bestFit="1" customWidth="1"/>
    <col min="7" max="7" width="11.42578125" style="1" bestFit="1" customWidth="1"/>
    <col min="8" max="8" width="11.28515625" style="1" bestFit="1" customWidth="1"/>
    <col min="9" max="9" width="14.7109375" style="1" bestFit="1" customWidth="1"/>
    <col min="10" max="10" width="9.140625" style="1"/>
    <col min="11" max="11" width="11.5703125" bestFit="1" customWidth="1"/>
    <col min="16" max="16" width="11.42578125" bestFit="1" customWidth="1"/>
    <col min="17" max="17" width="13" bestFit="1" customWidth="1"/>
    <col min="18" max="18" width="11.42578125" customWidth="1"/>
  </cols>
  <sheetData>
    <row r="1" spans="1:11" x14ac:dyDescent="0.25">
      <c r="F1" s="3"/>
      <c r="G1" s="3"/>
      <c r="K1" s="2" t="s">
        <v>30</v>
      </c>
    </row>
    <row r="2" spans="1:11" ht="15.75" thickBot="1" x14ac:dyDescent="0.3">
      <c r="A2" s="19" t="s">
        <v>26</v>
      </c>
      <c r="B2" s="3" t="s">
        <v>8</v>
      </c>
      <c r="C2" s="3" t="s">
        <v>13</v>
      </c>
      <c r="D2" s="3" t="s">
        <v>27</v>
      </c>
      <c r="E2" s="3" t="s">
        <v>5</v>
      </c>
      <c r="F2" s="3" t="s">
        <v>15</v>
      </c>
      <c r="G2" s="3"/>
      <c r="H2" s="3" t="s">
        <v>7</v>
      </c>
      <c r="I2" s="3" t="s">
        <v>23</v>
      </c>
      <c r="J2" s="3" t="s">
        <v>6</v>
      </c>
      <c r="K2" s="2" t="s">
        <v>33</v>
      </c>
    </row>
    <row r="3" spans="1:11" ht="16.5" thickBot="1" x14ac:dyDescent="0.3">
      <c r="A3" s="72" t="s">
        <v>25</v>
      </c>
      <c r="B3" s="10">
        <v>1</v>
      </c>
      <c r="C3" s="79">
        <v>44070</v>
      </c>
      <c r="D3" s="10" t="s">
        <v>0</v>
      </c>
      <c r="E3" s="10" t="s">
        <v>2</v>
      </c>
      <c r="F3" s="56">
        <v>1751466.6329999999</v>
      </c>
      <c r="G3" s="92">
        <f>F3/10^4</f>
        <v>175.1466633</v>
      </c>
      <c r="H3" s="48">
        <v>65825145.494711287</v>
      </c>
      <c r="I3" s="33">
        <f>H3/10^9</f>
        <v>6.5825145494711287E-2</v>
      </c>
      <c r="J3" s="10">
        <v>2</v>
      </c>
      <c r="K3" s="87">
        <v>1.0286500199999999</v>
      </c>
    </row>
    <row r="4" spans="1:11" ht="16.5" thickBot="1" x14ac:dyDescent="0.3">
      <c r="A4" s="72" t="s">
        <v>25</v>
      </c>
      <c r="B4" s="10">
        <v>1</v>
      </c>
      <c r="C4" s="79">
        <v>44070</v>
      </c>
      <c r="D4" s="10" t="s">
        <v>0</v>
      </c>
      <c r="E4" s="10" t="s">
        <v>3</v>
      </c>
      <c r="F4" s="56">
        <v>1606520.8844999999</v>
      </c>
      <c r="G4" s="92">
        <f t="shared" ref="G4:G62" si="0">F4/10^4</f>
        <v>160.65208844999998</v>
      </c>
      <c r="H4" s="48">
        <v>58686887.522372745</v>
      </c>
      <c r="I4" s="33">
        <f t="shared" ref="I4:I44" si="1">H4/10^9</f>
        <v>5.8686887522372742E-2</v>
      </c>
      <c r="J4" s="10">
        <v>2</v>
      </c>
      <c r="K4" s="87">
        <v>1.0201236300000001</v>
      </c>
    </row>
    <row r="5" spans="1:11" ht="15.75" x14ac:dyDescent="0.25">
      <c r="A5" s="72" t="s">
        <v>25</v>
      </c>
      <c r="B5" s="10">
        <v>1</v>
      </c>
      <c r="C5" s="79">
        <v>44070</v>
      </c>
      <c r="D5" s="10" t="s">
        <v>0</v>
      </c>
      <c r="E5" s="10" t="s">
        <v>4</v>
      </c>
      <c r="F5" s="56">
        <v>1711984.3965</v>
      </c>
      <c r="G5" s="92">
        <f t="shared" si="0"/>
        <v>171.19843965000001</v>
      </c>
      <c r="H5" s="48">
        <v>70733829.269025162</v>
      </c>
      <c r="I5" s="33">
        <f t="shared" si="1"/>
        <v>7.0733829269025161E-2</v>
      </c>
      <c r="J5" s="10">
        <v>2</v>
      </c>
      <c r="K5" s="87">
        <v>1.0234684599999999</v>
      </c>
    </row>
    <row r="6" spans="1:11" ht="15.75" x14ac:dyDescent="0.25">
      <c r="A6" s="20" t="s">
        <v>25</v>
      </c>
      <c r="B6" s="1">
        <v>1</v>
      </c>
      <c r="C6" s="93">
        <v>44070</v>
      </c>
      <c r="D6" s="1" t="s">
        <v>1</v>
      </c>
      <c r="E6" s="1" t="s">
        <v>2</v>
      </c>
      <c r="F6" s="57">
        <v>7453000</v>
      </c>
      <c r="G6" s="98">
        <f t="shared" si="0"/>
        <v>745.3</v>
      </c>
      <c r="H6" s="49">
        <f>2.258*10^8</f>
        <v>225800000</v>
      </c>
      <c r="I6" s="34">
        <f t="shared" si="1"/>
        <v>0.2258</v>
      </c>
      <c r="J6" s="1">
        <v>0</v>
      </c>
      <c r="K6" s="6">
        <v>1.02929202</v>
      </c>
    </row>
    <row r="7" spans="1:11" ht="15.75" x14ac:dyDescent="0.25">
      <c r="A7" s="20" t="s">
        <v>25</v>
      </c>
      <c r="B7" s="1">
        <v>1</v>
      </c>
      <c r="C7" s="93">
        <v>44070</v>
      </c>
      <c r="D7" s="1" t="s">
        <v>1</v>
      </c>
      <c r="E7" s="1" t="s">
        <v>3</v>
      </c>
      <c r="F7" s="57">
        <v>7045000</v>
      </c>
      <c r="G7" s="98">
        <f t="shared" si="0"/>
        <v>704.5</v>
      </c>
      <c r="H7" s="49">
        <f>1.493*10^8</f>
        <v>149300000</v>
      </c>
      <c r="I7" s="34">
        <f t="shared" si="1"/>
        <v>0.14929999999999999</v>
      </c>
      <c r="J7" s="1">
        <v>0</v>
      </c>
      <c r="K7" s="6">
        <v>1.0292498000000001</v>
      </c>
    </row>
    <row r="8" spans="1:11" ht="16.5" thickBot="1" x14ac:dyDescent="0.3">
      <c r="A8" s="20" t="s">
        <v>25</v>
      </c>
      <c r="B8" s="1">
        <v>1</v>
      </c>
      <c r="C8" s="93">
        <v>44070</v>
      </c>
      <c r="D8" s="1" t="s">
        <v>1</v>
      </c>
      <c r="E8" s="1" t="s">
        <v>4</v>
      </c>
      <c r="F8" s="57">
        <v>7122000</v>
      </c>
      <c r="G8" s="98">
        <f t="shared" si="0"/>
        <v>712.2</v>
      </c>
      <c r="H8" s="49">
        <f>1.438*10^8</f>
        <v>143800000</v>
      </c>
      <c r="I8" s="34">
        <f t="shared" si="1"/>
        <v>0.14380000000000001</v>
      </c>
      <c r="J8" s="1">
        <v>0</v>
      </c>
      <c r="K8" s="6">
        <v>1.01361426</v>
      </c>
    </row>
    <row r="9" spans="1:11" ht="16.5" thickBot="1" x14ac:dyDescent="0.3">
      <c r="A9" s="72" t="s">
        <v>25</v>
      </c>
      <c r="B9" s="10">
        <v>7</v>
      </c>
      <c r="C9" s="79">
        <v>44076</v>
      </c>
      <c r="D9" s="10" t="s">
        <v>0</v>
      </c>
      <c r="E9" s="10" t="s">
        <v>2</v>
      </c>
      <c r="F9" s="56">
        <v>2297693.0550000002</v>
      </c>
      <c r="G9" s="92">
        <f t="shared" si="0"/>
        <v>229.76930550000003</v>
      </c>
      <c r="H9" s="48">
        <v>92586087.734746754</v>
      </c>
      <c r="I9" s="33">
        <f t="shared" si="1"/>
        <v>9.2586087734746761E-2</v>
      </c>
      <c r="J9" s="10">
        <v>2</v>
      </c>
      <c r="K9" s="87">
        <v>1.0293367200000001</v>
      </c>
    </row>
    <row r="10" spans="1:11" ht="16.5" thickBot="1" x14ac:dyDescent="0.3">
      <c r="A10" s="72" t="s">
        <v>25</v>
      </c>
      <c r="B10" s="10">
        <v>7</v>
      </c>
      <c r="C10" s="79">
        <v>44076</v>
      </c>
      <c r="D10" s="10" t="s">
        <v>0</v>
      </c>
      <c r="E10" s="10" t="s">
        <v>3</v>
      </c>
      <c r="F10" s="56">
        <v>2284909.5989999999</v>
      </c>
      <c r="G10" s="92">
        <f t="shared" si="0"/>
        <v>228.49095990000001</v>
      </c>
      <c r="H10" s="48">
        <v>82623607.468035594</v>
      </c>
      <c r="I10" s="33">
        <f t="shared" si="1"/>
        <v>8.2623607468035598E-2</v>
      </c>
      <c r="J10" s="10">
        <v>2</v>
      </c>
      <c r="K10" s="87">
        <v>1.0333415800000001</v>
      </c>
    </row>
    <row r="11" spans="1:11" ht="15.75" x14ac:dyDescent="0.25">
      <c r="A11" s="72" t="s">
        <v>25</v>
      </c>
      <c r="B11" s="10">
        <v>7</v>
      </c>
      <c r="C11" s="79">
        <v>44076</v>
      </c>
      <c r="D11" s="10" t="s">
        <v>0</v>
      </c>
      <c r="E11" s="10" t="s">
        <v>4</v>
      </c>
      <c r="F11" s="56">
        <v>2370199.2195000001</v>
      </c>
      <c r="G11" s="92">
        <f t="shared" si="0"/>
        <v>237.01992195000003</v>
      </c>
      <c r="H11" s="48">
        <v>86470377.861192197</v>
      </c>
      <c r="I11" s="33">
        <f t="shared" si="1"/>
        <v>8.6470377861192202E-2</v>
      </c>
      <c r="J11" s="10">
        <v>2</v>
      </c>
      <c r="K11" s="87">
        <v>1.034006</v>
      </c>
    </row>
    <row r="12" spans="1:11" ht="15.75" x14ac:dyDescent="0.25">
      <c r="A12" s="20" t="s">
        <v>25</v>
      </c>
      <c r="B12" s="1">
        <v>7</v>
      </c>
      <c r="C12" s="93">
        <v>44076</v>
      </c>
      <c r="D12" s="1" t="s">
        <v>1</v>
      </c>
      <c r="E12" s="1" t="s">
        <v>2</v>
      </c>
      <c r="F12" s="57">
        <v>9776000</v>
      </c>
      <c r="G12" s="98">
        <f t="shared" si="0"/>
        <v>977.6</v>
      </c>
      <c r="H12" s="49">
        <f>1.05*10^8</f>
        <v>105000000</v>
      </c>
      <c r="I12" s="34">
        <f t="shared" si="1"/>
        <v>0.105</v>
      </c>
      <c r="J12" s="1">
        <v>0</v>
      </c>
      <c r="K12" s="6">
        <v>1.0375977999999999</v>
      </c>
    </row>
    <row r="13" spans="1:11" ht="15.75" x14ac:dyDescent="0.25">
      <c r="A13" s="20" t="s">
        <v>25</v>
      </c>
      <c r="B13" s="1">
        <v>7</v>
      </c>
      <c r="C13" s="93">
        <v>44076</v>
      </c>
      <c r="D13" s="1" t="s">
        <v>1</v>
      </c>
      <c r="E13" s="1" t="s">
        <v>3</v>
      </c>
      <c r="F13" s="57">
        <v>10080000</v>
      </c>
      <c r="G13" s="98">
        <f t="shared" si="0"/>
        <v>1008</v>
      </c>
      <c r="H13" s="49">
        <f>1.393*10^8</f>
        <v>139300000</v>
      </c>
      <c r="I13" s="34">
        <f t="shared" si="1"/>
        <v>0.13930000000000001</v>
      </c>
      <c r="J13" s="1">
        <v>0</v>
      </c>
      <c r="K13" s="6">
        <v>1.03615313</v>
      </c>
    </row>
    <row r="14" spans="1:11" ht="16.5" thickBot="1" x14ac:dyDescent="0.3">
      <c r="A14" s="20" t="s">
        <v>25</v>
      </c>
      <c r="B14" s="1">
        <v>7</v>
      </c>
      <c r="C14" s="93">
        <v>44076</v>
      </c>
      <c r="D14" s="1" t="s">
        <v>1</v>
      </c>
      <c r="E14" s="1" t="s">
        <v>4</v>
      </c>
      <c r="F14" s="57">
        <v>9341000</v>
      </c>
      <c r="G14" s="98">
        <f t="shared" si="0"/>
        <v>934.1</v>
      </c>
      <c r="H14" s="49">
        <f>1.154*10^8</f>
        <v>115399999.99999999</v>
      </c>
      <c r="I14" s="34">
        <f t="shared" si="1"/>
        <v>0.11539999999999999</v>
      </c>
      <c r="J14" s="1">
        <v>0</v>
      </c>
      <c r="K14" s="6">
        <v>1.0242834599999999</v>
      </c>
    </row>
    <row r="15" spans="1:11" ht="16.5" thickBot="1" x14ac:dyDescent="0.3">
      <c r="A15" s="73" t="s">
        <v>25</v>
      </c>
      <c r="B15" s="12">
        <v>1</v>
      </c>
      <c r="C15" s="76">
        <v>44082</v>
      </c>
      <c r="D15" s="12" t="s">
        <v>12</v>
      </c>
      <c r="E15" s="12" t="s">
        <v>2</v>
      </c>
      <c r="F15" s="58">
        <v>8373.7080000000005</v>
      </c>
      <c r="G15" s="99">
        <f t="shared" si="0"/>
        <v>0.83737080000000008</v>
      </c>
      <c r="H15" s="50">
        <v>75264745.54493846</v>
      </c>
      <c r="I15" s="35">
        <f t="shared" si="1"/>
        <v>7.5264745544938463E-2</v>
      </c>
      <c r="J15" s="12">
        <v>10</v>
      </c>
      <c r="K15" s="13">
        <v>1.00819075</v>
      </c>
    </row>
    <row r="16" spans="1:11" ht="16.5" thickBot="1" x14ac:dyDescent="0.3">
      <c r="A16" s="73" t="s">
        <v>25</v>
      </c>
      <c r="B16" s="12">
        <v>1</v>
      </c>
      <c r="C16" s="76">
        <v>44082</v>
      </c>
      <c r="D16" s="12" t="s">
        <v>12</v>
      </c>
      <c r="E16" s="12" t="s">
        <v>3</v>
      </c>
      <c r="F16" s="58">
        <v>7323.54</v>
      </c>
      <c r="G16" s="99">
        <f t="shared" si="0"/>
        <v>0.73235399999999995</v>
      </c>
      <c r="H16" s="50">
        <v>40682224.619800501</v>
      </c>
      <c r="I16" s="35">
        <f t="shared" si="1"/>
        <v>4.0682224619800499E-2</v>
      </c>
      <c r="J16" s="12">
        <v>10</v>
      </c>
      <c r="K16" s="13">
        <v>1.0038430599999999</v>
      </c>
    </row>
    <row r="17" spans="1:11" ht="16.5" thickBot="1" x14ac:dyDescent="0.3">
      <c r="A17" s="73" t="s">
        <v>25</v>
      </c>
      <c r="B17" s="12">
        <v>1</v>
      </c>
      <c r="C17" s="76">
        <v>44082</v>
      </c>
      <c r="D17" s="12" t="s">
        <v>12</v>
      </c>
      <c r="E17" s="12" t="s">
        <v>4</v>
      </c>
      <c r="F17" s="58">
        <v>7323.54</v>
      </c>
      <c r="G17" s="99">
        <f t="shared" si="0"/>
        <v>0.73235399999999995</v>
      </c>
      <c r="H17" s="50">
        <v>33320723.944630828</v>
      </c>
      <c r="I17" s="35">
        <f t="shared" si="1"/>
        <v>3.3320723944630828E-2</v>
      </c>
      <c r="J17" s="12">
        <v>10</v>
      </c>
      <c r="K17" s="13">
        <v>1.0061973099999999</v>
      </c>
    </row>
    <row r="18" spans="1:11" ht="16.5" thickBot="1" x14ac:dyDescent="0.3">
      <c r="A18" s="30" t="s">
        <v>25</v>
      </c>
      <c r="B18" s="15">
        <v>1</v>
      </c>
      <c r="C18" s="94">
        <v>44082</v>
      </c>
      <c r="D18" s="15" t="s">
        <v>10</v>
      </c>
      <c r="E18" s="15" t="s">
        <v>2</v>
      </c>
      <c r="F18" s="59">
        <v>1851.6119999999999</v>
      </c>
      <c r="G18" s="100">
        <f t="shared" si="0"/>
        <v>0.1851612</v>
      </c>
      <c r="H18" s="51">
        <v>63466766.262597263</v>
      </c>
      <c r="I18" s="36">
        <f t="shared" si="1"/>
        <v>6.3466766262597257E-2</v>
      </c>
      <c r="J18" s="15">
        <v>29</v>
      </c>
      <c r="K18" s="85">
        <v>0.99973349</v>
      </c>
    </row>
    <row r="19" spans="1:11" ht="16.5" thickBot="1" x14ac:dyDescent="0.3">
      <c r="A19" s="30" t="s">
        <v>25</v>
      </c>
      <c r="B19" s="15">
        <v>1</v>
      </c>
      <c r="C19" s="94">
        <v>44082</v>
      </c>
      <c r="D19" s="15" t="s">
        <v>10</v>
      </c>
      <c r="E19" s="15" t="s">
        <v>3</v>
      </c>
      <c r="F19" s="59">
        <v>1879.248</v>
      </c>
      <c r="G19" s="100">
        <f t="shared" si="0"/>
        <v>0.1879248</v>
      </c>
      <c r="H19" s="51">
        <v>69134723.938018456</v>
      </c>
      <c r="I19" s="36">
        <f t="shared" si="1"/>
        <v>6.913472393801845E-2</v>
      </c>
      <c r="J19" s="15">
        <v>29</v>
      </c>
      <c r="K19" s="85">
        <v>0.99979499000000005</v>
      </c>
    </row>
    <row r="20" spans="1:11" ht="16.5" thickBot="1" x14ac:dyDescent="0.3">
      <c r="A20" s="30" t="s">
        <v>25</v>
      </c>
      <c r="B20" s="15">
        <v>1</v>
      </c>
      <c r="C20" s="94">
        <v>44082</v>
      </c>
      <c r="D20" s="15" t="s">
        <v>10</v>
      </c>
      <c r="E20" s="15" t="s">
        <v>4</v>
      </c>
      <c r="F20" s="59">
        <v>2321.424</v>
      </c>
      <c r="G20" s="100">
        <f t="shared" si="0"/>
        <v>0.2321424</v>
      </c>
      <c r="H20" s="51">
        <v>123684337.05944672</v>
      </c>
      <c r="I20" s="36">
        <f t="shared" si="1"/>
        <v>0.12368433705944672</v>
      </c>
      <c r="J20" s="15">
        <v>29</v>
      </c>
      <c r="K20" s="85">
        <v>0.99937609999999999</v>
      </c>
    </row>
    <row r="21" spans="1:11" ht="16.5" thickBot="1" x14ac:dyDescent="0.3">
      <c r="A21" s="31" t="s">
        <v>25</v>
      </c>
      <c r="B21" s="17">
        <v>1</v>
      </c>
      <c r="C21" s="95">
        <v>44082</v>
      </c>
      <c r="D21" s="17" t="s">
        <v>11</v>
      </c>
      <c r="E21" s="17" t="s">
        <v>2</v>
      </c>
      <c r="F21" s="60">
        <v>17410.68</v>
      </c>
      <c r="G21" s="101">
        <f t="shared" si="0"/>
        <v>1.7410680000000001</v>
      </c>
      <c r="H21" s="52">
        <v>60394679.90403945</v>
      </c>
      <c r="I21" s="37">
        <f t="shared" si="1"/>
        <v>6.0394679904039447E-2</v>
      </c>
      <c r="J21" s="17">
        <v>10</v>
      </c>
      <c r="K21" s="16"/>
    </row>
    <row r="22" spans="1:11" ht="16.5" thickBot="1" x14ac:dyDescent="0.3">
      <c r="A22" s="31" t="s">
        <v>25</v>
      </c>
      <c r="B22" s="17">
        <v>1</v>
      </c>
      <c r="C22" s="95">
        <v>44082</v>
      </c>
      <c r="D22" s="17" t="s">
        <v>11</v>
      </c>
      <c r="E22" s="17" t="s">
        <v>3</v>
      </c>
      <c r="F22" s="60">
        <v>18018.671999999999</v>
      </c>
      <c r="G22" s="101">
        <f t="shared" si="0"/>
        <v>1.8018671999999998</v>
      </c>
      <c r="H22" s="52">
        <v>77175071.677717432</v>
      </c>
      <c r="I22" s="37">
        <f t="shared" si="1"/>
        <v>7.7175071677717436E-2</v>
      </c>
      <c r="J22" s="17">
        <v>10</v>
      </c>
      <c r="K22" s="16"/>
    </row>
    <row r="23" spans="1:11" ht="16.5" thickBot="1" x14ac:dyDescent="0.3">
      <c r="A23" s="31" t="s">
        <v>25</v>
      </c>
      <c r="B23" s="17">
        <v>1</v>
      </c>
      <c r="C23" s="95">
        <v>44082</v>
      </c>
      <c r="D23" s="17" t="s">
        <v>11</v>
      </c>
      <c r="E23" s="17" t="s">
        <v>4</v>
      </c>
      <c r="F23" s="60">
        <v>18516.12</v>
      </c>
      <c r="G23" s="101">
        <f t="shared" si="0"/>
        <v>1.8516119999999998</v>
      </c>
      <c r="H23" s="52">
        <v>67635024.673497677</v>
      </c>
      <c r="I23" s="37">
        <f t="shared" si="1"/>
        <v>6.7635024673497676E-2</v>
      </c>
      <c r="J23" s="17">
        <v>10</v>
      </c>
      <c r="K23" s="16"/>
    </row>
    <row r="24" spans="1:11" ht="16.5" thickBot="1" x14ac:dyDescent="0.3">
      <c r="A24" s="72" t="s">
        <v>25</v>
      </c>
      <c r="B24" s="10">
        <v>14</v>
      </c>
      <c r="C24" s="79">
        <v>44083</v>
      </c>
      <c r="D24" s="10" t="s">
        <v>0</v>
      </c>
      <c r="E24" s="10" t="s">
        <v>2</v>
      </c>
      <c r="F24" s="56">
        <v>3239540.8080000002</v>
      </c>
      <c r="G24" s="92">
        <f t="shared" si="0"/>
        <v>323.95408080000004</v>
      </c>
      <c r="H24" s="48">
        <v>119507603.24855593</v>
      </c>
      <c r="I24" s="33">
        <f t="shared" si="1"/>
        <v>0.11950760324855593</v>
      </c>
      <c r="J24" s="10">
        <v>2</v>
      </c>
      <c r="K24" s="87">
        <v>1.05857157</v>
      </c>
    </row>
    <row r="25" spans="1:11" ht="16.5" thickBot="1" x14ac:dyDescent="0.3">
      <c r="A25" s="72" t="s">
        <v>25</v>
      </c>
      <c r="B25" s="10">
        <v>14</v>
      </c>
      <c r="C25" s="79">
        <v>44083</v>
      </c>
      <c r="D25" s="10" t="s">
        <v>0</v>
      </c>
      <c r="E25" s="10" t="s">
        <v>3</v>
      </c>
      <c r="F25" s="56">
        <v>2991861.3480000002</v>
      </c>
      <c r="G25" s="92">
        <f t="shared" si="0"/>
        <v>299.18613480000005</v>
      </c>
      <c r="H25" s="48">
        <v>111738504.77045484</v>
      </c>
      <c r="I25" s="33">
        <f t="shared" si="1"/>
        <v>0.11173850477045484</v>
      </c>
      <c r="J25" s="10">
        <v>2</v>
      </c>
      <c r="K25" s="87">
        <v>1.05019273</v>
      </c>
    </row>
    <row r="26" spans="1:11" ht="16.5" thickBot="1" x14ac:dyDescent="0.3">
      <c r="A26" s="72" t="s">
        <v>25</v>
      </c>
      <c r="B26" s="10">
        <v>14</v>
      </c>
      <c r="C26" s="79">
        <v>44083</v>
      </c>
      <c r="D26" s="10" t="s">
        <v>0</v>
      </c>
      <c r="E26" s="10" t="s">
        <v>4</v>
      </c>
      <c r="F26" s="56">
        <v>2838659.6175000002</v>
      </c>
      <c r="G26" s="92">
        <f t="shared" si="0"/>
        <v>283.86596175</v>
      </c>
      <c r="H26" s="48">
        <v>107779962.13034791</v>
      </c>
      <c r="I26" s="33">
        <f t="shared" si="1"/>
        <v>0.10777996213034791</v>
      </c>
      <c r="J26" s="10">
        <v>2</v>
      </c>
      <c r="K26" s="87">
        <v>1.0496987600000001</v>
      </c>
    </row>
    <row r="27" spans="1:11" ht="16.5" thickBot="1" x14ac:dyDescent="0.3">
      <c r="A27" s="20" t="s">
        <v>25</v>
      </c>
      <c r="B27" s="1">
        <v>14</v>
      </c>
      <c r="C27" s="93">
        <v>44083</v>
      </c>
      <c r="D27" s="1" t="s">
        <v>1</v>
      </c>
      <c r="E27" s="1" t="s">
        <v>2</v>
      </c>
      <c r="F27" s="57">
        <v>13830000</v>
      </c>
      <c r="G27" s="98">
        <f t="shared" si="0"/>
        <v>1383</v>
      </c>
      <c r="H27" s="53">
        <v>189300000</v>
      </c>
      <c r="I27" s="34">
        <f t="shared" si="1"/>
        <v>0.1893</v>
      </c>
      <c r="J27" s="1">
        <v>0</v>
      </c>
      <c r="K27" s="6">
        <v>1.06418707</v>
      </c>
    </row>
    <row r="28" spans="1:11" ht="16.5" thickBot="1" x14ac:dyDescent="0.3">
      <c r="A28" s="20" t="s">
        <v>25</v>
      </c>
      <c r="B28" s="1">
        <v>14</v>
      </c>
      <c r="C28" s="93">
        <v>44083</v>
      </c>
      <c r="D28" s="1" t="s">
        <v>1</v>
      </c>
      <c r="E28" s="1" t="s">
        <v>3</v>
      </c>
      <c r="F28" s="57">
        <v>12120000</v>
      </c>
      <c r="G28" s="98">
        <f t="shared" si="0"/>
        <v>1212</v>
      </c>
      <c r="H28" s="53">
        <v>167100000</v>
      </c>
      <c r="I28" s="34">
        <f t="shared" si="1"/>
        <v>0.1671</v>
      </c>
      <c r="J28" s="1">
        <v>0</v>
      </c>
      <c r="K28" s="6">
        <v>1.0676532000000001</v>
      </c>
    </row>
    <row r="29" spans="1:11" ht="16.5" thickBot="1" x14ac:dyDescent="0.3">
      <c r="A29" s="20" t="s">
        <v>25</v>
      </c>
      <c r="B29" s="1">
        <v>14</v>
      </c>
      <c r="C29" s="93">
        <v>44083</v>
      </c>
      <c r="D29" s="1" t="s">
        <v>1</v>
      </c>
      <c r="E29" s="1" t="s">
        <v>4</v>
      </c>
      <c r="F29" s="57">
        <v>14340000</v>
      </c>
      <c r="G29" s="98">
        <f t="shared" si="0"/>
        <v>1434</v>
      </c>
      <c r="H29" s="53">
        <v>158800000</v>
      </c>
      <c r="I29" s="34">
        <f t="shared" si="1"/>
        <v>0.1588</v>
      </c>
      <c r="J29" s="1">
        <v>0</v>
      </c>
      <c r="K29" s="6">
        <v>1.04626581</v>
      </c>
    </row>
    <row r="30" spans="1:11" ht="16.5" thickBot="1" x14ac:dyDescent="0.3">
      <c r="A30" s="73" t="s">
        <v>25</v>
      </c>
      <c r="B30" s="12">
        <v>7</v>
      </c>
      <c r="C30" s="76">
        <v>44089</v>
      </c>
      <c r="D30" s="12" t="s">
        <v>12</v>
      </c>
      <c r="E30" s="12" t="s">
        <v>2</v>
      </c>
      <c r="F30" s="58">
        <v>11192.58</v>
      </c>
      <c r="G30" s="99">
        <f t="shared" si="0"/>
        <v>1.1192580000000001</v>
      </c>
      <c r="H30" s="50">
        <v>51112168.180841193</v>
      </c>
      <c r="I30" s="35">
        <f t="shared" si="1"/>
        <v>5.1112168180841196E-2</v>
      </c>
      <c r="J30" s="12">
        <v>10</v>
      </c>
      <c r="K30" s="11"/>
    </row>
    <row r="31" spans="1:11" ht="16.5" thickBot="1" x14ac:dyDescent="0.3">
      <c r="A31" s="73" t="s">
        <v>25</v>
      </c>
      <c r="B31" s="12">
        <v>7</v>
      </c>
      <c r="C31" s="76">
        <v>44089</v>
      </c>
      <c r="D31" s="12" t="s">
        <v>12</v>
      </c>
      <c r="E31" s="12" t="s">
        <v>3</v>
      </c>
      <c r="F31" s="58">
        <v>11607.119999999999</v>
      </c>
      <c r="G31" s="99">
        <f t="shared" si="0"/>
        <v>1.160712</v>
      </c>
      <c r="H31" s="50">
        <v>52680087.875809774</v>
      </c>
      <c r="I31" s="35">
        <f t="shared" si="1"/>
        <v>5.2680087875809772E-2</v>
      </c>
      <c r="J31" s="12">
        <v>10</v>
      </c>
      <c r="K31" s="11"/>
    </row>
    <row r="32" spans="1:11" ht="16.5" thickBot="1" x14ac:dyDescent="0.3">
      <c r="A32" s="73" t="s">
        <v>25</v>
      </c>
      <c r="B32" s="12">
        <v>7</v>
      </c>
      <c r="C32" s="76">
        <v>44089</v>
      </c>
      <c r="D32" s="12" t="s">
        <v>12</v>
      </c>
      <c r="E32" s="12" t="s">
        <v>4</v>
      </c>
      <c r="F32" s="58">
        <v>11634.755999999999</v>
      </c>
      <c r="G32" s="99">
        <f t="shared" si="0"/>
        <v>1.1634755999999999</v>
      </c>
      <c r="H32" s="50">
        <v>81547689.031065002</v>
      </c>
      <c r="I32" s="35">
        <f t="shared" si="1"/>
        <v>8.1547689031065004E-2</v>
      </c>
      <c r="J32" s="12">
        <v>10</v>
      </c>
      <c r="K32" s="11"/>
    </row>
    <row r="33" spans="1:18" ht="16.5" thickBot="1" x14ac:dyDescent="0.3">
      <c r="A33" s="30" t="s">
        <v>25</v>
      </c>
      <c r="B33" s="15">
        <v>7</v>
      </c>
      <c r="C33" s="94">
        <v>44089</v>
      </c>
      <c r="D33" s="15" t="s">
        <v>10</v>
      </c>
      <c r="E33" s="15" t="s">
        <v>2</v>
      </c>
      <c r="F33" s="59">
        <v>3592.68</v>
      </c>
      <c r="G33" s="100">
        <f t="shared" si="0"/>
        <v>0.35926799999999998</v>
      </c>
      <c r="H33" s="51">
        <v>185803676.60206261</v>
      </c>
      <c r="I33" s="36">
        <f t="shared" si="1"/>
        <v>0.18580367660206262</v>
      </c>
      <c r="J33" s="15">
        <v>29</v>
      </c>
      <c r="K33" s="85">
        <v>1.01988133</v>
      </c>
    </row>
    <row r="34" spans="1:18" ht="16.5" thickBot="1" x14ac:dyDescent="0.3">
      <c r="A34" s="30" t="s">
        <v>25</v>
      </c>
      <c r="B34" s="15">
        <v>7</v>
      </c>
      <c r="C34" s="94">
        <v>44089</v>
      </c>
      <c r="D34" s="15" t="s">
        <v>10</v>
      </c>
      <c r="E34" s="15" t="s">
        <v>3</v>
      </c>
      <c r="F34" s="59">
        <v>4366.4880000000003</v>
      </c>
      <c r="G34" s="100">
        <f t="shared" si="0"/>
        <v>0.4366488</v>
      </c>
      <c r="H34" s="51">
        <v>183501034.87770897</v>
      </c>
      <c r="I34" s="36">
        <f t="shared" si="1"/>
        <v>0.18350103487770897</v>
      </c>
      <c r="J34" s="15">
        <v>29</v>
      </c>
      <c r="K34" s="85">
        <v>1.01633193</v>
      </c>
    </row>
    <row r="35" spans="1:18" ht="16.5" thickBot="1" x14ac:dyDescent="0.3">
      <c r="A35" s="30" t="s">
        <v>25</v>
      </c>
      <c r="B35" s="15">
        <v>7</v>
      </c>
      <c r="C35" s="94">
        <v>44089</v>
      </c>
      <c r="D35" s="15" t="s">
        <v>10</v>
      </c>
      <c r="E35" s="15" t="s">
        <v>4</v>
      </c>
      <c r="F35" s="59">
        <v>3647.9519999999998</v>
      </c>
      <c r="G35" s="100">
        <f t="shared" si="0"/>
        <v>0.36479519999999999</v>
      </c>
      <c r="H35" s="51">
        <v>146861321.51379472</v>
      </c>
      <c r="I35" s="36">
        <f t="shared" si="1"/>
        <v>0.14686132151379472</v>
      </c>
      <c r="J35" s="15">
        <v>29</v>
      </c>
      <c r="K35" s="85">
        <v>1.02609365</v>
      </c>
    </row>
    <row r="36" spans="1:18" ht="16.5" thickBot="1" x14ac:dyDescent="0.3">
      <c r="A36" s="31" t="s">
        <v>25</v>
      </c>
      <c r="B36" s="17">
        <v>7</v>
      </c>
      <c r="C36" s="95">
        <v>44089</v>
      </c>
      <c r="D36" s="17" t="s">
        <v>11</v>
      </c>
      <c r="E36" s="17" t="s">
        <v>2</v>
      </c>
      <c r="F36" s="60">
        <v>20312.46</v>
      </c>
      <c r="G36" s="101">
        <f t="shared" si="0"/>
        <v>2.0312459999999999</v>
      </c>
      <c r="H36" s="52">
        <v>74302534.906962305</v>
      </c>
      <c r="I36" s="37">
        <f t="shared" si="1"/>
        <v>7.43025349069623E-2</v>
      </c>
      <c r="J36" s="17">
        <v>10</v>
      </c>
      <c r="K36" s="18">
        <v>1.0299390799999999</v>
      </c>
    </row>
    <row r="37" spans="1:18" ht="16.5" thickBot="1" x14ac:dyDescent="0.3">
      <c r="A37" s="31" t="s">
        <v>25</v>
      </c>
      <c r="B37" s="17">
        <v>7</v>
      </c>
      <c r="C37" s="95">
        <v>44089</v>
      </c>
      <c r="D37" s="17" t="s">
        <v>11</v>
      </c>
      <c r="E37" s="17" t="s">
        <v>3</v>
      </c>
      <c r="F37" s="60">
        <v>20505.912</v>
      </c>
      <c r="G37" s="101">
        <f t="shared" si="0"/>
        <v>2.0505911999999999</v>
      </c>
      <c r="H37" s="52">
        <v>75224427.654157177</v>
      </c>
      <c r="I37" s="37">
        <f t="shared" si="1"/>
        <v>7.5224427654157183E-2</v>
      </c>
      <c r="J37" s="17">
        <v>10</v>
      </c>
      <c r="K37" s="18">
        <v>1.03618648</v>
      </c>
    </row>
    <row r="38" spans="1:18" ht="16.5" thickBot="1" x14ac:dyDescent="0.3">
      <c r="A38" s="31" t="s">
        <v>25</v>
      </c>
      <c r="B38" s="17">
        <v>7</v>
      </c>
      <c r="C38" s="95">
        <v>44089</v>
      </c>
      <c r="D38" s="17" t="s">
        <v>11</v>
      </c>
      <c r="E38" s="17" t="s">
        <v>4</v>
      </c>
      <c r="F38" s="60">
        <v>21749.531999999999</v>
      </c>
      <c r="G38" s="101">
        <f t="shared" si="0"/>
        <v>2.1749532</v>
      </c>
      <c r="H38" s="52">
        <v>104585333.08346301</v>
      </c>
      <c r="I38" s="37">
        <f t="shared" si="1"/>
        <v>0.10458533308346302</v>
      </c>
      <c r="J38" s="17">
        <v>10</v>
      </c>
      <c r="K38" s="18">
        <v>1.0231010199999999</v>
      </c>
      <c r="P38" s="4"/>
      <c r="Q38" s="4"/>
      <c r="R38" s="4"/>
    </row>
    <row r="39" spans="1:18" ht="16.5" thickBot="1" x14ac:dyDescent="0.3">
      <c r="A39" s="72" t="s">
        <v>25</v>
      </c>
      <c r="B39" s="10">
        <f t="shared" ref="B39:B44" si="2">C39-C24+B24</f>
        <v>22</v>
      </c>
      <c r="C39" s="79">
        <v>44091</v>
      </c>
      <c r="D39" s="10" t="s">
        <v>0</v>
      </c>
      <c r="E39" s="10" t="s">
        <v>2</v>
      </c>
      <c r="F39" s="56">
        <v>4390118.4285000004</v>
      </c>
      <c r="G39" s="92">
        <f t="shared" si="0"/>
        <v>439.01184285000005</v>
      </c>
      <c r="H39" s="48">
        <v>168996642.33986706</v>
      </c>
      <c r="I39" s="33">
        <f t="shared" si="1"/>
        <v>0.16899664233986705</v>
      </c>
      <c r="J39" s="10">
        <v>2</v>
      </c>
      <c r="K39" s="87">
        <v>1.06072879</v>
      </c>
      <c r="P39" s="4"/>
      <c r="Q39" s="4"/>
      <c r="R39" s="4"/>
    </row>
    <row r="40" spans="1:18" ht="16.5" thickBot="1" x14ac:dyDescent="0.3">
      <c r="A40" s="72" t="s">
        <v>25</v>
      </c>
      <c r="B40" s="10">
        <f t="shared" si="2"/>
        <v>22</v>
      </c>
      <c r="C40" s="79">
        <v>44091</v>
      </c>
      <c r="D40" s="10" t="s">
        <v>0</v>
      </c>
      <c r="E40" s="10" t="s">
        <v>3</v>
      </c>
      <c r="F40" s="56">
        <v>3976720.1039999998</v>
      </c>
      <c r="G40" s="92">
        <f t="shared" si="0"/>
        <v>397.67201039999998</v>
      </c>
      <c r="H40" s="48">
        <v>153497765.25461796</v>
      </c>
      <c r="I40" s="33">
        <f t="shared" si="1"/>
        <v>0.15349776525461795</v>
      </c>
      <c r="J40" s="10">
        <v>2</v>
      </c>
      <c r="K40" s="87">
        <v>1.0555709200000001</v>
      </c>
    </row>
    <row r="41" spans="1:18" ht="16.5" thickBot="1" x14ac:dyDescent="0.3">
      <c r="A41" s="72" t="s">
        <v>25</v>
      </c>
      <c r="B41" s="10">
        <f t="shared" si="2"/>
        <v>22</v>
      </c>
      <c r="C41" s="79">
        <v>44091</v>
      </c>
      <c r="D41" s="10" t="s">
        <v>0</v>
      </c>
      <c r="E41" s="10" t="s">
        <v>4</v>
      </c>
      <c r="F41" s="56">
        <v>4111479.0359999998</v>
      </c>
      <c r="G41" s="92">
        <f t="shared" si="0"/>
        <v>411.14790360000001</v>
      </c>
      <c r="H41" s="48">
        <v>156173677.72487044</v>
      </c>
      <c r="I41" s="33">
        <f t="shared" si="1"/>
        <v>0.15617367772487045</v>
      </c>
      <c r="J41" s="10">
        <v>2</v>
      </c>
      <c r="K41" s="87">
        <v>1.05671363</v>
      </c>
    </row>
    <row r="42" spans="1:18" ht="16.5" thickBot="1" x14ac:dyDescent="0.3">
      <c r="A42" s="20" t="s">
        <v>25</v>
      </c>
      <c r="B42" s="1">
        <f t="shared" si="2"/>
        <v>22</v>
      </c>
      <c r="C42" s="93">
        <v>44091</v>
      </c>
      <c r="D42" s="1" t="s">
        <v>1</v>
      </c>
      <c r="E42" s="1" t="s">
        <v>2</v>
      </c>
      <c r="F42" s="57">
        <v>23460000</v>
      </c>
      <c r="G42" s="98">
        <f t="shared" si="0"/>
        <v>2346</v>
      </c>
      <c r="H42" s="53">
        <v>312000000</v>
      </c>
      <c r="I42" s="34">
        <f t="shared" si="1"/>
        <v>0.312</v>
      </c>
      <c r="J42" s="1">
        <v>0</v>
      </c>
      <c r="K42" s="6">
        <v>1.1134166400000001</v>
      </c>
    </row>
    <row r="43" spans="1:18" ht="16.5" thickBot="1" x14ac:dyDescent="0.3">
      <c r="A43" s="20" t="s">
        <v>25</v>
      </c>
      <c r="B43" s="1">
        <f t="shared" si="2"/>
        <v>22</v>
      </c>
      <c r="C43" s="93">
        <v>44091</v>
      </c>
      <c r="D43" s="1" t="s">
        <v>1</v>
      </c>
      <c r="E43" s="1" t="s">
        <v>3</v>
      </c>
      <c r="F43" s="57">
        <v>25200000</v>
      </c>
      <c r="G43" s="98">
        <f t="shared" si="0"/>
        <v>2520</v>
      </c>
      <c r="H43" s="53">
        <v>290600000</v>
      </c>
      <c r="I43" s="34">
        <f t="shared" si="1"/>
        <v>0.29060000000000002</v>
      </c>
      <c r="J43" s="1">
        <v>0</v>
      </c>
      <c r="K43" s="6">
        <v>1.11998007</v>
      </c>
    </row>
    <row r="44" spans="1:18" ht="16.5" thickBot="1" x14ac:dyDescent="0.3">
      <c r="A44" s="20" t="s">
        <v>25</v>
      </c>
      <c r="B44" s="1">
        <f t="shared" si="2"/>
        <v>22</v>
      </c>
      <c r="C44" s="93">
        <v>44091</v>
      </c>
      <c r="D44" s="1" t="s">
        <v>1</v>
      </c>
      <c r="E44" s="1" t="s">
        <v>4</v>
      </c>
      <c r="F44" s="57">
        <v>23160000</v>
      </c>
      <c r="G44" s="98">
        <f t="shared" si="0"/>
        <v>2316</v>
      </c>
      <c r="H44" s="53">
        <v>264600000</v>
      </c>
      <c r="I44" s="34">
        <f t="shared" si="1"/>
        <v>0.2646</v>
      </c>
      <c r="J44" s="1">
        <v>0</v>
      </c>
      <c r="K44" s="6">
        <v>1.0861481099999999</v>
      </c>
    </row>
    <row r="45" spans="1:18" ht="16.5" thickBot="1" x14ac:dyDescent="0.3">
      <c r="A45" s="31" t="s">
        <v>25</v>
      </c>
      <c r="B45" s="17">
        <v>11</v>
      </c>
      <c r="C45" s="95">
        <v>44092</v>
      </c>
      <c r="D45" s="17" t="s">
        <v>11</v>
      </c>
      <c r="E45" s="17" t="s">
        <v>2</v>
      </c>
      <c r="F45" s="60">
        <v>27939.995999999999</v>
      </c>
      <c r="G45" s="101">
        <f t="shared" si="0"/>
        <v>2.7939995999999998</v>
      </c>
      <c r="H45" s="52">
        <v>106000000.95751241</v>
      </c>
      <c r="I45" s="37">
        <f t="shared" ref="I45:I62" si="3">H45/10^9</f>
        <v>0.10600000095751241</v>
      </c>
      <c r="J45" s="17">
        <v>10</v>
      </c>
      <c r="K45" s="18">
        <v>1.0358135900000001</v>
      </c>
    </row>
    <row r="46" spans="1:18" ht="16.5" thickBot="1" x14ac:dyDescent="0.3">
      <c r="A46" s="31" t="s">
        <v>25</v>
      </c>
      <c r="B46" s="17">
        <v>11</v>
      </c>
      <c r="C46" s="95">
        <v>44092</v>
      </c>
      <c r="D46" s="17" t="s">
        <v>11</v>
      </c>
      <c r="E46" s="17" t="s">
        <v>3</v>
      </c>
      <c r="F46" s="60">
        <v>28851.984</v>
      </c>
      <c r="G46" s="101">
        <f t="shared" si="0"/>
        <v>2.8851984000000002</v>
      </c>
      <c r="H46" s="52">
        <v>427424966.80606782</v>
      </c>
      <c r="I46" s="37">
        <f t="shared" si="3"/>
        <v>0.42742496680606784</v>
      </c>
      <c r="J46" s="17">
        <v>10</v>
      </c>
      <c r="K46" s="18">
        <v>1.0473015800000001</v>
      </c>
    </row>
    <row r="47" spans="1:18" ht="16.5" thickBot="1" x14ac:dyDescent="0.3">
      <c r="A47" s="31" t="s">
        <v>25</v>
      </c>
      <c r="B47" s="17">
        <v>11</v>
      </c>
      <c r="C47" s="95">
        <v>44092</v>
      </c>
      <c r="D47" s="17" t="s">
        <v>11</v>
      </c>
      <c r="E47" s="17" t="s">
        <v>4</v>
      </c>
      <c r="F47" s="60">
        <v>31283.951999999997</v>
      </c>
      <c r="G47" s="101">
        <f t="shared" si="0"/>
        <v>3.1283951999999999</v>
      </c>
      <c r="H47" s="52">
        <v>126049606.85849667</v>
      </c>
      <c r="I47" s="37">
        <f t="shared" si="3"/>
        <v>0.12604960685849667</v>
      </c>
      <c r="J47" s="17">
        <v>10</v>
      </c>
      <c r="K47" s="18">
        <v>1.0289585000000001</v>
      </c>
    </row>
    <row r="48" spans="1:18" ht="16.5" thickBot="1" x14ac:dyDescent="0.3">
      <c r="A48" s="73" t="s">
        <v>25</v>
      </c>
      <c r="B48" s="12">
        <f>C48-C47+B47</f>
        <v>15</v>
      </c>
      <c r="C48" s="76">
        <v>44096</v>
      </c>
      <c r="D48" s="12" t="s">
        <v>12</v>
      </c>
      <c r="E48" s="12" t="s">
        <v>2</v>
      </c>
      <c r="F48" s="58">
        <v>17687.04</v>
      </c>
      <c r="G48" s="99">
        <f t="shared" si="0"/>
        <v>1.7687040000000001</v>
      </c>
      <c r="H48" s="50">
        <v>70280401.995984763</v>
      </c>
      <c r="I48" s="35">
        <f t="shared" si="3"/>
        <v>7.0280401995984759E-2</v>
      </c>
      <c r="J48" s="12">
        <v>10</v>
      </c>
      <c r="K48" s="13">
        <v>1.0529165599999999</v>
      </c>
    </row>
    <row r="49" spans="1:11" ht="16.5" thickBot="1" x14ac:dyDescent="0.3">
      <c r="A49" s="73" t="s">
        <v>25</v>
      </c>
      <c r="B49" s="12">
        <v>15</v>
      </c>
      <c r="C49" s="76">
        <v>44096</v>
      </c>
      <c r="D49" s="12" t="s">
        <v>12</v>
      </c>
      <c r="E49" s="12" t="s">
        <v>3</v>
      </c>
      <c r="F49" s="58">
        <v>17217.227999999999</v>
      </c>
      <c r="G49" s="99">
        <f t="shared" si="0"/>
        <v>1.7217228</v>
      </c>
      <c r="H49" s="50">
        <v>74522170.99069877</v>
      </c>
      <c r="I49" s="35">
        <f t="shared" si="3"/>
        <v>7.4522170990698772E-2</v>
      </c>
      <c r="J49" s="12">
        <v>10</v>
      </c>
      <c r="K49" s="13">
        <v>1.0446283999999999</v>
      </c>
    </row>
    <row r="50" spans="1:11" ht="16.5" thickBot="1" x14ac:dyDescent="0.3">
      <c r="A50" s="73" t="s">
        <v>25</v>
      </c>
      <c r="B50" s="12">
        <v>15</v>
      </c>
      <c r="C50" s="76">
        <v>44096</v>
      </c>
      <c r="D50" s="12" t="s">
        <v>12</v>
      </c>
      <c r="E50" s="12" t="s">
        <v>4</v>
      </c>
      <c r="F50" s="58">
        <v>14785.26</v>
      </c>
      <c r="G50" s="99">
        <f t="shared" si="0"/>
        <v>1.478526</v>
      </c>
      <c r="H50" s="50">
        <v>75641589.966445848</v>
      </c>
      <c r="I50" s="35">
        <f t="shared" si="3"/>
        <v>7.5641589966445849E-2</v>
      </c>
      <c r="J50" s="12">
        <v>10</v>
      </c>
      <c r="K50" s="13">
        <v>1.0517624699999999</v>
      </c>
    </row>
    <row r="51" spans="1:11" ht="16.5" thickBot="1" x14ac:dyDescent="0.3">
      <c r="A51" s="30" t="s">
        <v>25</v>
      </c>
      <c r="B51" s="15">
        <v>15</v>
      </c>
      <c r="C51" s="94">
        <v>44096</v>
      </c>
      <c r="D51" s="15" t="s">
        <v>10</v>
      </c>
      <c r="E51" s="15" t="s">
        <v>2</v>
      </c>
      <c r="F51" s="59">
        <v>5195.5680000000002</v>
      </c>
      <c r="G51" s="100">
        <f t="shared" si="0"/>
        <v>0.51955680000000004</v>
      </c>
      <c r="H51" s="51">
        <v>221873246.97492242</v>
      </c>
      <c r="I51" s="36">
        <f t="shared" si="3"/>
        <v>0.22187324697492242</v>
      </c>
      <c r="J51" s="15">
        <v>29</v>
      </c>
      <c r="K51" s="85">
        <v>1.0332715400000001</v>
      </c>
    </row>
    <row r="52" spans="1:11" ht="16.5" thickBot="1" x14ac:dyDescent="0.3">
      <c r="A52" s="30" t="s">
        <v>25</v>
      </c>
      <c r="B52" s="15">
        <v>15</v>
      </c>
      <c r="C52" s="94">
        <v>44096</v>
      </c>
      <c r="D52" s="15" t="s">
        <v>10</v>
      </c>
      <c r="E52" s="15" t="s">
        <v>3</v>
      </c>
      <c r="F52" s="59">
        <v>5085.0239999999994</v>
      </c>
      <c r="G52" s="100">
        <f t="shared" si="0"/>
        <v>0.50850239999999991</v>
      </c>
      <c r="H52" s="51">
        <v>177443705.10492632</v>
      </c>
      <c r="I52" s="36">
        <f t="shared" si="3"/>
        <v>0.17744370510492632</v>
      </c>
      <c r="J52" s="15">
        <v>29</v>
      </c>
      <c r="K52" s="85">
        <v>1.0325705199999999</v>
      </c>
    </row>
    <row r="53" spans="1:11" ht="16.5" thickBot="1" x14ac:dyDescent="0.3">
      <c r="A53" s="30" t="s">
        <v>25</v>
      </c>
      <c r="B53" s="15">
        <v>15</v>
      </c>
      <c r="C53" s="94">
        <v>44096</v>
      </c>
      <c r="D53" s="15" t="s">
        <v>10</v>
      </c>
      <c r="E53" s="15" t="s">
        <v>4</v>
      </c>
      <c r="F53" s="59">
        <v>5306.1120000000001</v>
      </c>
      <c r="G53" s="100">
        <f t="shared" si="0"/>
        <v>0.53061120000000006</v>
      </c>
      <c r="H53" s="51">
        <v>209168483.0623613</v>
      </c>
      <c r="I53" s="36">
        <f t="shared" si="3"/>
        <v>0.2091684830623613</v>
      </c>
      <c r="J53" s="15">
        <v>29</v>
      </c>
      <c r="K53" s="85">
        <v>1.0321863200000001</v>
      </c>
    </row>
    <row r="54" spans="1:11" ht="16.5" thickBot="1" x14ac:dyDescent="0.3">
      <c r="A54" s="31" t="s">
        <v>25</v>
      </c>
      <c r="B54" s="17">
        <v>15</v>
      </c>
      <c r="C54" s="95">
        <v>44096</v>
      </c>
      <c r="D54" s="17" t="s">
        <v>11</v>
      </c>
      <c r="E54" s="17" t="s">
        <v>2</v>
      </c>
      <c r="F54" s="60">
        <v>26806.92</v>
      </c>
      <c r="G54" s="101">
        <f t="shared" si="0"/>
        <v>2.6806919999999996</v>
      </c>
      <c r="H54" s="52">
        <v>108552110.99545431</v>
      </c>
      <c r="I54" s="37">
        <f t="shared" si="3"/>
        <v>0.10855211099545431</v>
      </c>
      <c r="J54" s="17">
        <v>10</v>
      </c>
      <c r="K54" s="18">
        <v>1.0271008699999999</v>
      </c>
    </row>
    <row r="55" spans="1:11" ht="16.5" thickBot="1" x14ac:dyDescent="0.3">
      <c r="A55" s="31" t="s">
        <v>25</v>
      </c>
      <c r="B55" s="17">
        <v>15</v>
      </c>
      <c r="C55" s="95">
        <v>44096</v>
      </c>
      <c r="D55" s="17" t="s">
        <v>11</v>
      </c>
      <c r="E55" s="17" t="s">
        <v>3</v>
      </c>
      <c r="F55" s="60">
        <v>28271.628000000001</v>
      </c>
      <c r="G55" s="101">
        <f t="shared" si="0"/>
        <v>2.8271628</v>
      </c>
      <c r="H55" s="52">
        <v>100532900.96473894</v>
      </c>
      <c r="I55" s="37">
        <f t="shared" si="3"/>
        <v>0.10053290096473894</v>
      </c>
      <c r="J55" s="17">
        <v>10</v>
      </c>
      <c r="K55" s="18">
        <v>1.03817567</v>
      </c>
    </row>
    <row r="56" spans="1:11" ht="16.5" thickBot="1" x14ac:dyDescent="0.3">
      <c r="A56" s="31" t="s">
        <v>25</v>
      </c>
      <c r="B56" s="17">
        <v>15</v>
      </c>
      <c r="C56" s="95">
        <v>44096</v>
      </c>
      <c r="D56" s="17" t="s">
        <v>11</v>
      </c>
      <c r="E56" s="17" t="s">
        <v>4</v>
      </c>
      <c r="F56" s="60">
        <v>27055.644</v>
      </c>
      <c r="G56" s="101">
        <f t="shared" si="0"/>
        <v>2.7055644000000001</v>
      </c>
      <c r="H56" s="52">
        <v>97704221.876833811</v>
      </c>
      <c r="I56" s="37">
        <f t="shared" si="3"/>
        <v>9.7704221876833808E-2</v>
      </c>
      <c r="J56" s="17">
        <v>10</v>
      </c>
      <c r="K56" s="18">
        <v>1.0222276699999999</v>
      </c>
    </row>
    <row r="57" spans="1:11" ht="16.5" thickBot="1" x14ac:dyDescent="0.3">
      <c r="A57" s="72" t="s">
        <v>25</v>
      </c>
      <c r="B57" s="10">
        <f>C57-C39+B39</f>
        <v>28</v>
      </c>
      <c r="C57" s="79">
        <v>44097</v>
      </c>
      <c r="D57" s="10" t="s">
        <v>0</v>
      </c>
      <c r="E57" s="10" t="s">
        <v>2</v>
      </c>
      <c r="F57" s="56">
        <v>5017259.7405000003</v>
      </c>
      <c r="G57" s="92">
        <f t="shared" si="0"/>
        <v>501.72597405000005</v>
      </c>
      <c r="H57" s="48">
        <v>256067487.6177226</v>
      </c>
      <c r="I57" s="33">
        <f t="shared" si="3"/>
        <v>0.25606748761772258</v>
      </c>
      <c r="J57" s="10">
        <v>2</v>
      </c>
      <c r="K57" s="87">
        <v>1.1114001899999999</v>
      </c>
    </row>
    <row r="58" spans="1:11" ht="16.5" thickBot="1" x14ac:dyDescent="0.3">
      <c r="A58" s="72" t="s">
        <v>25</v>
      </c>
      <c r="B58" s="10">
        <f>C58-C40+B40</f>
        <v>28</v>
      </c>
      <c r="C58" s="79">
        <v>44097</v>
      </c>
      <c r="D58" s="10" t="s">
        <v>0</v>
      </c>
      <c r="E58" s="10" t="s">
        <v>3</v>
      </c>
      <c r="F58" s="56">
        <v>4692194.1570000006</v>
      </c>
      <c r="G58" s="92">
        <f t="shared" si="0"/>
        <v>469.21941570000007</v>
      </c>
      <c r="H58" s="48">
        <v>215669586.25274137</v>
      </c>
      <c r="I58" s="33">
        <f t="shared" si="3"/>
        <v>0.21566958625274138</v>
      </c>
      <c r="J58" s="10">
        <v>2</v>
      </c>
      <c r="K58" s="87">
        <v>1.0901932700000001</v>
      </c>
    </row>
    <row r="59" spans="1:11" ht="16.5" thickBot="1" x14ac:dyDescent="0.3">
      <c r="A59" s="72" t="s">
        <v>25</v>
      </c>
      <c r="B59" s="10">
        <f>C59-C41+B41</f>
        <v>28</v>
      </c>
      <c r="C59" s="79">
        <v>44097</v>
      </c>
      <c r="D59" s="10" t="s">
        <v>0</v>
      </c>
      <c r="E59" s="10" t="s">
        <v>4</v>
      </c>
      <c r="F59" s="56">
        <v>4724896.932</v>
      </c>
      <c r="G59" s="92">
        <f t="shared" si="0"/>
        <v>472.48969319999998</v>
      </c>
      <c r="H59" s="48">
        <v>188669351.97017875</v>
      </c>
      <c r="I59" s="33">
        <f t="shared" si="3"/>
        <v>0.18866935197017876</v>
      </c>
      <c r="J59" s="10">
        <v>2</v>
      </c>
      <c r="K59" s="87">
        <v>1.0903121200000001</v>
      </c>
    </row>
    <row r="60" spans="1:11" ht="16.5" thickBot="1" x14ac:dyDescent="0.3">
      <c r="A60" s="20" t="s">
        <v>25</v>
      </c>
      <c r="B60" s="1">
        <v>28</v>
      </c>
      <c r="C60" s="93">
        <v>44097</v>
      </c>
      <c r="D60" s="22" t="s">
        <v>1</v>
      </c>
      <c r="E60" s="1" t="s">
        <v>2</v>
      </c>
      <c r="F60" s="57">
        <v>36880000</v>
      </c>
      <c r="G60" s="98">
        <f t="shared" si="0"/>
        <v>3688</v>
      </c>
      <c r="H60" s="53">
        <v>443800000</v>
      </c>
      <c r="I60" s="34">
        <f t="shared" si="3"/>
        <v>0.44379999999999997</v>
      </c>
      <c r="J60" s="32">
        <v>0</v>
      </c>
      <c r="K60" s="6">
        <v>1.2085764400000001</v>
      </c>
    </row>
    <row r="61" spans="1:11" ht="16.5" thickBot="1" x14ac:dyDescent="0.3">
      <c r="A61" s="20" t="s">
        <v>25</v>
      </c>
      <c r="B61" s="1">
        <v>28</v>
      </c>
      <c r="C61" s="93">
        <v>44097</v>
      </c>
      <c r="D61" s="22" t="s">
        <v>1</v>
      </c>
      <c r="E61" s="1" t="s">
        <v>3</v>
      </c>
      <c r="F61" s="57">
        <v>39170000</v>
      </c>
      <c r="G61" s="98">
        <f t="shared" si="0"/>
        <v>3917</v>
      </c>
      <c r="H61" s="53">
        <v>439200000</v>
      </c>
      <c r="I61" s="34">
        <f t="shared" si="3"/>
        <v>0.43919999999999998</v>
      </c>
      <c r="J61" s="32">
        <v>0</v>
      </c>
      <c r="K61" s="6">
        <v>1.21852048</v>
      </c>
    </row>
    <row r="62" spans="1:11" ht="16.5" thickBot="1" x14ac:dyDescent="0.3">
      <c r="A62" s="20" t="s">
        <v>25</v>
      </c>
      <c r="B62" s="1">
        <v>28</v>
      </c>
      <c r="C62" s="93">
        <v>44097</v>
      </c>
      <c r="D62" s="22" t="s">
        <v>1</v>
      </c>
      <c r="E62" s="1" t="s">
        <v>4</v>
      </c>
      <c r="F62" s="57">
        <v>36100000</v>
      </c>
      <c r="G62" s="98">
        <f t="shared" si="0"/>
        <v>3610</v>
      </c>
      <c r="H62" s="53">
        <v>413700000</v>
      </c>
      <c r="I62" s="34">
        <f t="shared" si="3"/>
        <v>0.41370000000000001</v>
      </c>
      <c r="J62" s="32">
        <v>0</v>
      </c>
      <c r="K62" s="6">
        <v>1.1809235</v>
      </c>
    </row>
    <row r="63" spans="1:11" ht="16.5" thickBot="1" x14ac:dyDescent="0.3">
      <c r="A63" s="72" t="s">
        <v>25</v>
      </c>
      <c r="B63" s="10">
        <f>C63-C57+B57</f>
        <v>30</v>
      </c>
      <c r="C63" s="79">
        <v>44099</v>
      </c>
      <c r="D63" s="10" t="s">
        <v>0</v>
      </c>
      <c r="E63" s="10" t="s">
        <v>2</v>
      </c>
      <c r="F63" s="56">
        <v>5875380.5565000009</v>
      </c>
      <c r="G63" s="92">
        <f t="shared" ref="G63:G108" si="4">F63/10^4</f>
        <v>587.53805565000005</v>
      </c>
      <c r="H63" s="48">
        <v>350897829.71478611</v>
      </c>
      <c r="I63" s="38">
        <f t="shared" ref="I63:I80" si="5">H63/10^9</f>
        <v>0.35089782971478611</v>
      </c>
      <c r="J63" s="10">
        <v>2</v>
      </c>
      <c r="K63" s="87">
        <v>1.10800258</v>
      </c>
    </row>
    <row r="64" spans="1:11" ht="16.5" thickBot="1" x14ac:dyDescent="0.3">
      <c r="A64" s="72" t="s">
        <v>25</v>
      </c>
      <c r="B64" s="10">
        <f>C64-C58+B58</f>
        <v>30</v>
      </c>
      <c r="C64" s="79">
        <v>44099</v>
      </c>
      <c r="D64" s="10" t="s">
        <v>0</v>
      </c>
      <c r="E64" s="10" t="s">
        <v>3</v>
      </c>
      <c r="F64" s="56">
        <v>5815207.4505000003</v>
      </c>
      <c r="G64" s="92">
        <f t="shared" si="4"/>
        <v>581.52074505000007</v>
      </c>
      <c r="H64" s="48">
        <v>358495476.73117173</v>
      </c>
      <c r="I64" s="38">
        <f t="shared" si="5"/>
        <v>0.35849547673117171</v>
      </c>
      <c r="J64" s="10">
        <v>2</v>
      </c>
      <c r="K64" s="87">
        <v>1.10465795</v>
      </c>
    </row>
    <row r="65" spans="1:11" ht="16.5" thickBot="1" x14ac:dyDescent="0.3">
      <c r="A65" s="72" t="s">
        <v>25</v>
      </c>
      <c r="B65" s="10">
        <f>C65-C59+B59</f>
        <v>30</v>
      </c>
      <c r="C65" s="79">
        <v>44099</v>
      </c>
      <c r="D65" s="10" t="s">
        <v>0</v>
      </c>
      <c r="E65" s="10" t="s">
        <v>4</v>
      </c>
      <c r="F65" s="56">
        <v>5836791.2820000006</v>
      </c>
      <c r="G65" s="92">
        <f t="shared" si="4"/>
        <v>583.67912820000004</v>
      </c>
      <c r="H65" s="48">
        <v>302820659.98189873</v>
      </c>
      <c r="I65" s="38">
        <f t="shared" si="5"/>
        <v>0.30282065998189872</v>
      </c>
      <c r="J65" s="10">
        <v>2</v>
      </c>
      <c r="K65" s="87">
        <v>1.0864951899999999</v>
      </c>
    </row>
    <row r="66" spans="1:11" ht="16.5" thickBot="1" x14ac:dyDescent="0.3">
      <c r="A66" s="73" t="s">
        <v>25</v>
      </c>
      <c r="B66" s="12">
        <f>C66-C48+B48</f>
        <v>22</v>
      </c>
      <c r="C66" s="76">
        <v>44103</v>
      </c>
      <c r="D66" s="12" t="s">
        <v>12</v>
      </c>
      <c r="E66" s="12" t="s">
        <v>2</v>
      </c>
      <c r="F66" s="58">
        <v>27166.187999999998</v>
      </c>
      <c r="G66" s="99">
        <f t="shared" si="4"/>
        <v>2.7166188</v>
      </c>
      <c r="H66" s="50">
        <v>110527546.21223776</v>
      </c>
      <c r="I66" s="35">
        <f t="shared" si="5"/>
        <v>0.11052754621223776</v>
      </c>
      <c r="J66" s="12">
        <v>10</v>
      </c>
      <c r="K66" s="13">
        <v>1.0857812200000001</v>
      </c>
    </row>
    <row r="67" spans="1:11" ht="16.5" thickBot="1" x14ac:dyDescent="0.3">
      <c r="A67" s="73" t="s">
        <v>25</v>
      </c>
      <c r="B67" s="12">
        <f>C67-C49+B49</f>
        <v>22</v>
      </c>
      <c r="C67" s="76">
        <v>44103</v>
      </c>
      <c r="D67" s="12" t="s">
        <v>12</v>
      </c>
      <c r="E67" s="12" t="s">
        <v>3</v>
      </c>
      <c r="F67" s="58">
        <v>20671.727999999999</v>
      </c>
      <c r="G67" s="99">
        <f t="shared" si="4"/>
        <v>2.0671727999999998</v>
      </c>
      <c r="H67" s="50">
        <v>84597840.223826677</v>
      </c>
      <c r="I67" s="35">
        <f t="shared" si="5"/>
        <v>8.4597840223826673E-2</v>
      </c>
      <c r="J67" s="12">
        <v>10</v>
      </c>
      <c r="K67" s="13">
        <v>1.06132958</v>
      </c>
    </row>
    <row r="68" spans="1:11" ht="16.5" thickBot="1" x14ac:dyDescent="0.3">
      <c r="A68" s="73" t="s">
        <v>25</v>
      </c>
      <c r="B68" s="12">
        <f>C68-C50+B50</f>
        <v>22</v>
      </c>
      <c r="C68" s="76">
        <v>44103</v>
      </c>
      <c r="D68" s="12" t="s">
        <v>12</v>
      </c>
      <c r="E68" s="12" t="s">
        <v>4</v>
      </c>
      <c r="F68" s="58">
        <v>19151.748</v>
      </c>
      <c r="G68" s="99">
        <f t="shared" si="4"/>
        <v>1.9151748</v>
      </c>
      <c r="H68" s="50">
        <v>128421147.35705014</v>
      </c>
      <c r="I68" s="35">
        <f t="shared" si="5"/>
        <v>0.12842114735705012</v>
      </c>
      <c r="J68" s="12">
        <v>10</v>
      </c>
      <c r="K68" s="13">
        <v>1.0701262199999999</v>
      </c>
    </row>
    <row r="69" spans="1:11" ht="16.5" thickBot="1" x14ac:dyDescent="0.3">
      <c r="A69" s="30" t="s">
        <v>25</v>
      </c>
      <c r="B69" s="15">
        <f>C69-C51+B51</f>
        <v>22</v>
      </c>
      <c r="C69" s="94">
        <v>44103</v>
      </c>
      <c r="D69" s="15" t="s">
        <v>10</v>
      </c>
      <c r="E69" s="15" t="s">
        <v>2</v>
      </c>
      <c r="F69" s="59">
        <v>7655.1719999999996</v>
      </c>
      <c r="G69" s="100">
        <f t="shared" si="4"/>
        <v>0.76551720000000001</v>
      </c>
      <c r="H69" s="51">
        <v>302965831.32464457</v>
      </c>
      <c r="I69" s="36">
        <f t="shared" si="5"/>
        <v>0.30296583132464455</v>
      </c>
      <c r="J69" s="15">
        <v>29</v>
      </c>
      <c r="K69" s="85">
        <v>1.0548355199999999</v>
      </c>
    </row>
    <row r="70" spans="1:11" ht="16.5" thickBot="1" x14ac:dyDescent="0.3">
      <c r="A70" s="30" t="s">
        <v>25</v>
      </c>
      <c r="B70" s="15">
        <f>C70-C52+B52</f>
        <v>22</v>
      </c>
      <c r="C70" s="94">
        <v>44103</v>
      </c>
      <c r="D70" s="15" t="s">
        <v>10</v>
      </c>
      <c r="E70" s="15" t="s">
        <v>3</v>
      </c>
      <c r="F70" s="59">
        <v>8263.1640000000007</v>
      </c>
      <c r="G70" s="100">
        <f t="shared" si="4"/>
        <v>0.82631640000000006</v>
      </c>
      <c r="H70" s="51">
        <v>333953916.93025559</v>
      </c>
      <c r="I70" s="36">
        <f t="shared" si="5"/>
        <v>0.33395391693025561</v>
      </c>
      <c r="J70" s="15">
        <v>29</v>
      </c>
      <c r="K70" s="85">
        <v>1.06485549</v>
      </c>
    </row>
    <row r="71" spans="1:11" ht="16.5" thickBot="1" x14ac:dyDescent="0.3">
      <c r="A71" s="30" t="s">
        <v>25</v>
      </c>
      <c r="B71" s="15">
        <f>C71-C53+B53</f>
        <v>22</v>
      </c>
      <c r="C71" s="94">
        <v>44103</v>
      </c>
      <c r="D71" s="15" t="s">
        <v>10</v>
      </c>
      <c r="E71" s="15" t="s">
        <v>4</v>
      </c>
      <c r="F71" s="59">
        <v>7765.7159999999994</v>
      </c>
      <c r="G71" s="100">
        <f t="shared" si="4"/>
        <v>0.77657159999999992</v>
      </c>
      <c r="H71" s="51">
        <v>339053940.84689814</v>
      </c>
      <c r="I71" s="36">
        <f t="shared" si="5"/>
        <v>0.33905394084689816</v>
      </c>
      <c r="J71" s="15">
        <v>29</v>
      </c>
      <c r="K71" s="85">
        <v>1.07101399</v>
      </c>
    </row>
    <row r="72" spans="1:11" ht="16.5" thickBot="1" x14ac:dyDescent="0.3">
      <c r="A72" s="31" t="s">
        <v>25</v>
      </c>
      <c r="B72" s="17">
        <f>C72-C54+B54</f>
        <v>22</v>
      </c>
      <c r="C72" s="95">
        <v>44103</v>
      </c>
      <c r="D72" s="17" t="s">
        <v>11</v>
      </c>
      <c r="E72" s="17" t="s">
        <v>2</v>
      </c>
      <c r="F72" s="60">
        <v>37253.328000000001</v>
      </c>
      <c r="G72" s="101">
        <f t="shared" si="4"/>
        <v>3.7253328000000003</v>
      </c>
      <c r="H72" s="52">
        <v>130762037.2667703</v>
      </c>
      <c r="I72" s="37">
        <f t="shared" si="5"/>
        <v>0.1307620372667703</v>
      </c>
      <c r="J72" s="17">
        <v>10</v>
      </c>
      <c r="K72" s="18">
        <v>1.05703748</v>
      </c>
    </row>
    <row r="73" spans="1:11" ht="16.5" thickBot="1" x14ac:dyDescent="0.3">
      <c r="A73" s="31" t="s">
        <v>25</v>
      </c>
      <c r="B73" s="17">
        <f>C73-C55+B55</f>
        <v>22</v>
      </c>
      <c r="C73" s="95">
        <v>44103</v>
      </c>
      <c r="D73" s="17" t="s">
        <v>11</v>
      </c>
      <c r="E73" s="17" t="s">
        <v>3</v>
      </c>
      <c r="F73" s="60">
        <v>39353.663999999997</v>
      </c>
      <c r="G73" s="101">
        <f t="shared" si="4"/>
        <v>3.9353663999999995</v>
      </c>
      <c r="H73" s="52">
        <v>128725689.95544989</v>
      </c>
      <c r="I73" s="37">
        <f t="shared" si="5"/>
        <v>0.12872568995544989</v>
      </c>
      <c r="J73" s="17">
        <v>10</v>
      </c>
      <c r="K73" s="18">
        <v>1.06958204</v>
      </c>
    </row>
    <row r="74" spans="1:11" ht="16.5" thickBot="1" x14ac:dyDescent="0.3">
      <c r="A74" s="31" t="s">
        <v>25</v>
      </c>
      <c r="B74" s="17">
        <f>C74-C56+B56</f>
        <v>22</v>
      </c>
      <c r="C74" s="95">
        <v>44103</v>
      </c>
      <c r="D74" s="17" t="s">
        <v>11</v>
      </c>
      <c r="E74" s="17" t="s">
        <v>4</v>
      </c>
      <c r="F74" s="60">
        <v>39436.572</v>
      </c>
      <c r="G74" s="101">
        <f t="shared" si="4"/>
        <v>3.9436572000000001</v>
      </c>
      <c r="H74" s="52">
        <v>116621341.7721207</v>
      </c>
      <c r="I74" s="37">
        <f t="shared" si="5"/>
        <v>0.1166213417721207</v>
      </c>
      <c r="J74" s="17">
        <v>10</v>
      </c>
      <c r="K74" s="18">
        <v>1.0553868500000001</v>
      </c>
    </row>
    <row r="75" spans="1:11" ht="16.5" thickBot="1" x14ac:dyDescent="0.3">
      <c r="A75" s="74" t="s">
        <v>25</v>
      </c>
      <c r="B75" s="21">
        <f>C75-C57+B57</f>
        <v>35</v>
      </c>
      <c r="C75" s="96">
        <v>44104</v>
      </c>
      <c r="D75" s="21" t="s">
        <v>0</v>
      </c>
      <c r="E75" s="21" t="s">
        <v>2</v>
      </c>
      <c r="F75" s="56">
        <v>7312883.5779999997</v>
      </c>
      <c r="G75" s="92">
        <f t="shared" si="4"/>
        <v>731.28835779999997</v>
      </c>
      <c r="H75" s="48">
        <v>311854923.59245741</v>
      </c>
      <c r="I75" s="43">
        <f t="shared" si="5"/>
        <v>0.31185492359245742</v>
      </c>
      <c r="J75" s="21">
        <v>2</v>
      </c>
      <c r="K75" s="86">
        <v>1.1318407800000001</v>
      </c>
    </row>
    <row r="76" spans="1:11" ht="16.5" thickBot="1" x14ac:dyDescent="0.3">
      <c r="A76" s="74" t="s">
        <v>25</v>
      </c>
      <c r="B76" s="21">
        <f>C76-C58+B58</f>
        <v>35</v>
      </c>
      <c r="C76" s="96">
        <v>44104</v>
      </c>
      <c r="D76" s="21" t="s">
        <v>0</v>
      </c>
      <c r="E76" s="21" t="s">
        <v>3</v>
      </c>
      <c r="F76" s="56">
        <v>7409587.1849999996</v>
      </c>
      <c r="G76" s="92">
        <f t="shared" si="4"/>
        <v>740.95871849999992</v>
      </c>
      <c r="H76" s="48">
        <v>375037189.30383587</v>
      </c>
      <c r="I76" s="97">
        <f t="shared" si="5"/>
        <v>0.37503718930383589</v>
      </c>
      <c r="J76" s="21">
        <v>2</v>
      </c>
      <c r="K76" s="86">
        <v>1.12738344</v>
      </c>
    </row>
    <row r="77" spans="1:11" ht="16.5" thickBot="1" x14ac:dyDescent="0.3">
      <c r="A77" s="74" t="s">
        <v>25</v>
      </c>
      <c r="B77" s="21">
        <f>C77-C59+B59</f>
        <v>35</v>
      </c>
      <c r="C77" s="96">
        <v>44104</v>
      </c>
      <c r="D77" s="21" t="s">
        <v>0</v>
      </c>
      <c r="E77" s="21" t="s">
        <v>4</v>
      </c>
      <c r="F77" s="56">
        <v>7809469.6679999996</v>
      </c>
      <c r="G77" s="92">
        <f t="shared" si="4"/>
        <v>780.94696679999993</v>
      </c>
      <c r="H77" s="48">
        <v>328123533.33359832</v>
      </c>
      <c r="I77" s="43">
        <f t="shared" si="5"/>
        <v>0.32812353333359834</v>
      </c>
      <c r="J77" s="21">
        <v>2</v>
      </c>
      <c r="K77" s="86">
        <v>1.118276</v>
      </c>
    </row>
    <row r="78" spans="1:11" ht="16.5" thickBot="1" x14ac:dyDescent="0.3">
      <c r="A78" s="20" t="s">
        <v>25</v>
      </c>
      <c r="B78" s="22">
        <f>C78-C60+B60</f>
        <v>35</v>
      </c>
      <c r="C78" s="82">
        <v>44104</v>
      </c>
      <c r="D78" s="22" t="s">
        <v>1</v>
      </c>
      <c r="E78" s="22" t="s">
        <v>2</v>
      </c>
      <c r="F78" s="57">
        <v>59910000</v>
      </c>
      <c r="G78" s="98">
        <f t="shared" si="4"/>
        <v>5991</v>
      </c>
      <c r="H78" s="53">
        <v>653300000</v>
      </c>
      <c r="I78" s="44">
        <f t="shared" si="5"/>
        <v>0.65329999999999999</v>
      </c>
      <c r="J78" s="32">
        <v>0</v>
      </c>
      <c r="K78" s="6">
        <v>1.39910033</v>
      </c>
    </row>
    <row r="79" spans="1:11" ht="16.5" thickBot="1" x14ac:dyDescent="0.3">
      <c r="A79" s="20" t="s">
        <v>25</v>
      </c>
      <c r="B79" s="22">
        <f>C79-C61+B61</f>
        <v>35</v>
      </c>
      <c r="C79" s="82">
        <v>44104</v>
      </c>
      <c r="D79" s="22" t="s">
        <v>1</v>
      </c>
      <c r="E79" s="22" t="s">
        <v>3</v>
      </c>
      <c r="F79" s="57">
        <v>65160000</v>
      </c>
      <c r="G79" s="98">
        <f t="shared" si="4"/>
        <v>6516</v>
      </c>
      <c r="H79" s="53">
        <v>709100000</v>
      </c>
      <c r="I79" s="44">
        <f t="shared" si="5"/>
        <v>0.70909999999999995</v>
      </c>
      <c r="J79" s="32">
        <v>0</v>
      </c>
      <c r="K79" s="6">
        <v>1.372074</v>
      </c>
    </row>
    <row r="80" spans="1:11" ht="16.5" thickBot="1" x14ac:dyDescent="0.3">
      <c r="A80" s="20" t="s">
        <v>25</v>
      </c>
      <c r="B80" s="22">
        <f>C80-C62+B62</f>
        <v>35</v>
      </c>
      <c r="C80" s="82">
        <v>44104</v>
      </c>
      <c r="D80" s="22" t="s">
        <v>1</v>
      </c>
      <c r="E80" s="22" t="s">
        <v>4</v>
      </c>
      <c r="F80" s="57">
        <v>63020000</v>
      </c>
      <c r="G80" s="98">
        <f t="shared" si="4"/>
        <v>6302</v>
      </c>
      <c r="H80" s="53">
        <v>701200000</v>
      </c>
      <c r="I80" s="44">
        <f t="shared" si="5"/>
        <v>0.70120000000000005</v>
      </c>
      <c r="J80" s="32">
        <v>0</v>
      </c>
      <c r="K80" s="6">
        <v>1.30541043</v>
      </c>
    </row>
    <row r="81" spans="1:30" ht="16.5" thickBot="1" x14ac:dyDescent="0.3">
      <c r="A81" s="73" t="s">
        <v>25</v>
      </c>
      <c r="B81" s="12">
        <f>C81-C66+B66</f>
        <v>25</v>
      </c>
      <c r="C81" s="76">
        <v>44106</v>
      </c>
      <c r="D81" s="12" t="s">
        <v>12</v>
      </c>
      <c r="E81" s="12" t="s">
        <v>2</v>
      </c>
      <c r="F81" s="58">
        <v>24706.583999999999</v>
      </c>
      <c r="G81" s="99">
        <f t="shared" si="4"/>
        <v>2.4706584</v>
      </c>
      <c r="H81" s="50">
        <v>124934684.77927129</v>
      </c>
      <c r="I81" s="35">
        <f t="shared" ref="I81:I98" si="6">H81/10^9</f>
        <v>0.12493468477927129</v>
      </c>
      <c r="J81" s="12">
        <v>10</v>
      </c>
      <c r="K81" s="13">
        <v>1.0845363299999999</v>
      </c>
    </row>
    <row r="82" spans="1:30" ht="16.5" thickBot="1" x14ac:dyDescent="0.3">
      <c r="A82" s="73" t="s">
        <v>25</v>
      </c>
      <c r="B82" s="12">
        <f>C82-C67+B67</f>
        <v>25</v>
      </c>
      <c r="C82" s="76">
        <v>44106</v>
      </c>
      <c r="D82" s="12" t="s">
        <v>12</v>
      </c>
      <c r="E82" s="12" t="s">
        <v>3</v>
      </c>
      <c r="F82" s="58">
        <v>25314.576000000001</v>
      </c>
      <c r="G82" s="99">
        <f t="shared" si="4"/>
        <v>2.5314576</v>
      </c>
      <c r="H82" s="50">
        <v>118718730.49793872</v>
      </c>
      <c r="I82" s="35">
        <f t="shared" si="6"/>
        <v>0.11871873049793873</v>
      </c>
      <c r="J82" s="12">
        <v>10</v>
      </c>
      <c r="K82" s="13">
        <v>1.07825072</v>
      </c>
    </row>
    <row r="83" spans="1:30" ht="16.5" thickBot="1" x14ac:dyDescent="0.3">
      <c r="A83" s="73" t="s">
        <v>25</v>
      </c>
      <c r="B83" s="12">
        <f>C83-C68+B68</f>
        <v>25</v>
      </c>
      <c r="C83" s="76">
        <v>44106</v>
      </c>
      <c r="D83" s="12" t="s">
        <v>12</v>
      </c>
      <c r="E83" s="12" t="s">
        <v>4</v>
      </c>
      <c r="F83" s="58">
        <v>25176.396000000001</v>
      </c>
      <c r="G83" s="99">
        <f t="shared" si="4"/>
        <v>2.5176395999999999</v>
      </c>
      <c r="H83" s="50">
        <v>116426293.96452402</v>
      </c>
      <c r="I83" s="35">
        <f t="shared" si="6"/>
        <v>0.11642629396452402</v>
      </c>
      <c r="J83" s="12">
        <v>10</v>
      </c>
      <c r="K83" s="13">
        <v>1.0592736899999999</v>
      </c>
    </row>
    <row r="84" spans="1:30" ht="16.5" thickBot="1" x14ac:dyDescent="0.3">
      <c r="A84" s="73" t="s">
        <v>25</v>
      </c>
      <c r="B84" s="12">
        <f>C84-C81+B81</f>
        <v>29</v>
      </c>
      <c r="C84" s="76">
        <v>44110</v>
      </c>
      <c r="D84" s="12" t="s">
        <v>12</v>
      </c>
      <c r="E84" s="12" t="s">
        <v>2</v>
      </c>
      <c r="F84" s="58">
        <v>30150.876</v>
      </c>
      <c r="G84" s="99">
        <f t="shared" si="4"/>
        <v>3.0150876000000002</v>
      </c>
      <c r="H84" s="50">
        <v>113247242.75898811</v>
      </c>
      <c r="I84" s="35">
        <f t="shared" si="6"/>
        <v>0.11324724275898811</v>
      </c>
      <c r="J84" s="12">
        <v>10</v>
      </c>
      <c r="K84" s="13">
        <v>1.09377295</v>
      </c>
    </row>
    <row r="85" spans="1:30" ht="16.5" thickBot="1" x14ac:dyDescent="0.3">
      <c r="A85" s="73" t="s">
        <v>25</v>
      </c>
      <c r="B85" s="12">
        <f>C85-C82+B82</f>
        <v>29</v>
      </c>
      <c r="C85" s="76">
        <v>44110</v>
      </c>
      <c r="D85" s="12" t="s">
        <v>12</v>
      </c>
      <c r="E85" s="12" t="s">
        <v>3</v>
      </c>
      <c r="F85" s="58">
        <v>20450.64</v>
      </c>
      <c r="G85" s="99">
        <f t="shared" si="4"/>
        <v>2.045064</v>
      </c>
      <c r="H85" s="50">
        <v>98657476.277298987</v>
      </c>
      <c r="I85" s="35">
        <f t="shared" si="6"/>
        <v>9.8657476277298983E-2</v>
      </c>
      <c r="J85" s="12">
        <v>10</v>
      </c>
      <c r="K85" s="13">
        <v>1.0626571199999999</v>
      </c>
    </row>
    <row r="86" spans="1:30" ht="16.5" thickBot="1" x14ac:dyDescent="0.3">
      <c r="A86" s="73" t="s">
        <v>25</v>
      </c>
      <c r="B86" s="12">
        <f>C86-C83+B83</f>
        <v>29</v>
      </c>
      <c r="C86" s="76">
        <v>44110</v>
      </c>
      <c r="D86" s="12" t="s">
        <v>12</v>
      </c>
      <c r="E86" s="12" t="s">
        <v>4</v>
      </c>
      <c r="F86" s="58">
        <v>26281.835999999999</v>
      </c>
      <c r="G86" s="99">
        <f t="shared" si="4"/>
        <v>2.6281835999999998</v>
      </c>
      <c r="H86" s="50">
        <v>104697262.83043112</v>
      </c>
      <c r="I86" s="35">
        <f t="shared" si="6"/>
        <v>0.10469726283043111</v>
      </c>
      <c r="J86" s="12">
        <v>10</v>
      </c>
      <c r="K86" s="13">
        <v>1.0764833599999999</v>
      </c>
    </row>
    <row r="87" spans="1:30" ht="16.5" thickBot="1" x14ac:dyDescent="0.3">
      <c r="A87" s="30" t="s">
        <v>25</v>
      </c>
      <c r="B87" s="15">
        <f>C87-C69+B69</f>
        <v>29</v>
      </c>
      <c r="C87" s="94">
        <v>44110</v>
      </c>
      <c r="D87" s="15" t="s">
        <v>10</v>
      </c>
      <c r="E87" s="15" t="s">
        <v>2</v>
      </c>
      <c r="F87" s="59">
        <v>10335.864</v>
      </c>
      <c r="G87" s="100">
        <f t="shared" si="4"/>
        <v>1.0335863999999999</v>
      </c>
      <c r="H87" s="51">
        <v>395236699.27200729</v>
      </c>
      <c r="I87" s="36">
        <f t="shared" si="6"/>
        <v>0.39523669927200727</v>
      </c>
      <c r="J87" s="15">
        <v>29</v>
      </c>
      <c r="K87" s="85">
        <v>1.0795959799999999</v>
      </c>
    </row>
    <row r="88" spans="1:30" ht="16.5" thickBot="1" x14ac:dyDescent="0.3">
      <c r="A88" s="30" t="s">
        <v>25</v>
      </c>
      <c r="B88" s="15">
        <f>C88-C70+B70</f>
        <v>29</v>
      </c>
      <c r="C88" s="94">
        <v>44110</v>
      </c>
      <c r="D88" s="15" t="s">
        <v>10</v>
      </c>
      <c r="E88" s="15" t="s">
        <v>3</v>
      </c>
      <c r="F88" s="59">
        <v>10750.404</v>
      </c>
      <c r="G88" s="100">
        <f t="shared" si="4"/>
        <v>1.0750404</v>
      </c>
      <c r="H88" s="51">
        <v>446055717.855088</v>
      </c>
      <c r="I88" s="36">
        <f t="shared" si="6"/>
        <v>0.44605571785508802</v>
      </c>
      <c r="J88" s="15">
        <v>29</v>
      </c>
      <c r="K88" s="85">
        <v>1.0807054199999999</v>
      </c>
    </row>
    <row r="89" spans="1:30" ht="16.5" thickBot="1" x14ac:dyDescent="0.3">
      <c r="A89" s="30" t="s">
        <v>25</v>
      </c>
      <c r="B89" s="15">
        <f>C89-C71+B71</f>
        <v>29</v>
      </c>
      <c r="C89" s="94">
        <v>44110</v>
      </c>
      <c r="D89" s="15" t="s">
        <v>10</v>
      </c>
      <c r="E89" s="15" t="s">
        <v>4</v>
      </c>
      <c r="F89" s="59">
        <v>12132.204</v>
      </c>
      <c r="G89" s="100">
        <f t="shared" si="4"/>
        <v>1.2132204</v>
      </c>
      <c r="H89" s="51">
        <v>587226990.49395156</v>
      </c>
      <c r="I89" s="36">
        <f t="shared" si="6"/>
        <v>0.58722699049395155</v>
      </c>
      <c r="J89" s="15">
        <v>29</v>
      </c>
      <c r="K89" s="85">
        <v>1.07724339</v>
      </c>
    </row>
    <row r="90" spans="1:30" ht="16.5" thickBot="1" x14ac:dyDescent="0.3">
      <c r="A90" s="31" t="s">
        <v>25</v>
      </c>
      <c r="B90" s="17">
        <f>C90-C72+B72</f>
        <v>29</v>
      </c>
      <c r="C90" s="95">
        <v>44110</v>
      </c>
      <c r="D90" s="17" t="s">
        <v>11</v>
      </c>
      <c r="E90" s="17" t="s">
        <v>2</v>
      </c>
      <c r="F90" s="60">
        <v>44162.328000000001</v>
      </c>
      <c r="G90" s="101">
        <f t="shared" si="4"/>
        <v>4.4162328000000004</v>
      </c>
      <c r="H90" s="52">
        <v>152948081.0520044</v>
      </c>
      <c r="I90" s="37">
        <f t="shared" si="6"/>
        <v>0.15294808105200439</v>
      </c>
      <c r="J90" s="17">
        <v>10</v>
      </c>
      <c r="K90" s="18">
        <v>1.0886530400000001</v>
      </c>
      <c r="Q90" s="6"/>
      <c r="U90" s="23"/>
      <c r="X90" s="6"/>
      <c r="AA90" s="6"/>
      <c r="AD90" s="6"/>
    </row>
    <row r="91" spans="1:30" ht="16.5" thickBot="1" x14ac:dyDescent="0.3">
      <c r="A91" s="31" t="s">
        <v>25</v>
      </c>
      <c r="B91" s="17">
        <f>C91-C73+B73</f>
        <v>29</v>
      </c>
      <c r="C91" s="95">
        <v>44110</v>
      </c>
      <c r="D91" s="17" t="s">
        <v>11</v>
      </c>
      <c r="E91" s="17" t="s">
        <v>3</v>
      </c>
      <c r="F91" s="60">
        <v>50186.975999999995</v>
      </c>
      <c r="G91" s="101">
        <f t="shared" si="4"/>
        <v>5.0186975999999994</v>
      </c>
      <c r="H91" s="52">
        <v>158990556.51288623</v>
      </c>
      <c r="I91" s="37">
        <f t="shared" si="6"/>
        <v>0.15899055651288624</v>
      </c>
      <c r="J91" s="17">
        <v>10</v>
      </c>
      <c r="K91" s="18">
        <v>1.0762497600000001</v>
      </c>
      <c r="Q91" s="6"/>
      <c r="U91" s="23"/>
      <c r="X91" s="6"/>
      <c r="AA91" s="6"/>
      <c r="AD91" s="6"/>
    </row>
    <row r="92" spans="1:30" ht="16.5" thickBot="1" x14ac:dyDescent="0.3">
      <c r="A92" s="31" t="s">
        <v>25</v>
      </c>
      <c r="B92" s="17">
        <f>C92-C74+B74</f>
        <v>29</v>
      </c>
      <c r="C92" s="95">
        <v>44110</v>
      </c>
      <c r="D92" s="17" t="s">
        <v>11</v>
      </c>
      <c r="E92" s="17" t="s">
        <v>4</v>
      </c>
      <c r="F92" s="60">
        <v>50214.612000000001</v>
      </c>
      <c r="G92" s="101">
        <f t="shared" si="4"/>
        <v>5.0214612000000001</v>
      </c>
      <c r="H92" s="52">
        <v>161234907.60677207</v>
      </c>
      <c r="I92" s="37">
        <f t="shared" si="6"/>
        <v>0.16123490760677206</v>
      </c>
      <c r="J92" s="17">
        <v>10</v>
      </c>
      <c r="K92" s="18">
        <v>1.0472197400000001</v>
      </c>
      <c r="Q92" s="6"/>
      <c r="U92" s="23"/>
      <c r="X92" s="6"/>
      <c r="AA92" s="6"/>
      <c r="AD92" s="6"/>
    </row>
    <row r="93" spans="1:30" ht="16.5" thickBot="1" x14ac:dyDescent="0.3">
      <c r="A93" s="74" t="s">
        <v>25</v>
      </c>
      <c r="B93" s="21">
        <f>C93-C75+B75</f>
        <v>42</v>
      </c>
      <c r="C93" s="96">
        <v>44111</v>
      </c>
      <c r="D93" s="21" t="s">
        <v>0</v>
      </c>
      <c r="E93" s="21" t="s">
        <v>2</v>
      </c>
      <c r="F93" s="61">
        <v>9210365.1639999989</v>
      </c>
      <c r="G93" s="102">
        <f t="shared" si="4"/>
        <v>921.03651639999987</v>
      </c>
      <c r="H93" s="54">
        <v>412655590.31777084</v>
      </c>
      <c r="I93" s="43">
        <f t="shared" si="6"/>
        <v>0.41265559031777083</v>
      </c>
      <c r="J93" s="21">
        <v>2</v>
      </c>
      <c r="K93" s="86">
        <v>1.1941302499999999</v>
      </c>
      <c r="Q93" s="6"/>
      <c r="U93" s="23"/>
      <c r="X93" s="6"/>
      <c r="AA93" s="6"/>
      <c r="AD93" s="6"/>
    </row>
    <row r="94" spans="1:30" ht="16.5" thickBot="1" x14ac:dyDescent="0.3">
      <c r="A94" s="74" t="s">
        <v>25</v>
      </c>
      <c r="B94" s="21">
        <f>C94-C76+B76</f>
        <v>42</v>
      </c>
      <c r="C94" s="96">
        <v>44111</v>
      </c>
      <c r="D94" s="21" t="s">
        <v>0</v>
      </c>
      <c r="E94" s="21" t="s">
        <v>3</v>
      </c>
      <c r="F94" s="61">
        <v>9450817.3760000002</v>
      </c>
      <c r="G94" s="102">
        <f t="shared" si="4"/>
        <v>945.0817376</v>
      </c>
      <c r="H94" s="54">
        <v>388762155.10688782</v>
      </c>
      <c r="I94" s="43">
        <f t="shared" si="6"/>
        <v>0.38876215510688783</v>
      </c>
      <c r="J94" s="21">
        <v>2</v>
      </c>
      <c r="K94" s="86">
        <v>1.16853761</v>
      </c>
      <c r="Q94" s="6"/>
      <c r="U94" s="23"/>
      <c r="X94" s="6"/>
      <c r="AA94" s="6"/>
      <c r="AD94" s="6"/>
    </row>
    <row r="95" spans="1:30" ht="16.5" thickBot="1" x14ac:dyDescent="0.3">
      <c r="A95" s="74" t="s">
        <v>25</v>
      </c>
      <c r="B95" s="21">
        <f>C95-C77+B77</f>
        <v>42</v>
      </c>
      <c r="C95" s="96">
        <v>44111</v>
      </c>
      <c r="D95" s="21" t="s">
        <v>0</v>
      </c>
      <c r="E95" s="21" t="s">
        <v>4</v>
      </c>
      <c r="F95" s="61">
        <v>9308375.5765000004</v>
      </c>
      <c r="G95" s="102">
        <f t="shared" si="4"/>
        <v>930.83755765000001</v>
      </c>
      <c r="H95" s="54">
        <v>396050574.22734398</v>
      </c>
      <c r="I95" s="43">
        <f t="shared" si="6"/>
        <v>0.39605057422734397</v>
      </c>
      <c r="J95" s="21">
        <v>2</v>
      </c>
      <c r="K95" s="86">
        <v>1.1596487499999999</v>
      </c>
      <c r="Q95" s="6"/>
      <c r="U95" s="23"/>
      <c r="X95" s="6"/>
      <c r="AA95" s="6"/>
      <c r="AD95" s="6"/>
    </row>
    <row r="96" spans="1:30" ht="16.5" thickBot="1" x14ac:dyDescent="0.3">
      <c r="A96" s="20" t="s">
        <v>25</v>
      </c>
      <c r="B96" s="22">
        <f>C96-C78+B78</f>
        <v>42</v>
      </c>
      <c r="C96" s="93">
        <v>44111</v>
      </c>
      <c r="D96" s="22" t="s">
        <v>1</v>
      </c>
      <c r="E96" s="22" t="s">
        <v>2</v>
      </c>
      <c r="F96" s="57">
        <v>77880000</v>
      </c>
      <c r="G96" s="98">
        <f t="shared" si="4"/>
        <v>7788</v>
      </c>
      <c r="H96" s="53">
        <v>911700000</v>
      </c>
      <c r="I96" s="34">
        <f t="shared" si="6"/>
        <v>0.91169999999999995</v>
      </c>
      <c r="J96" s="32">
        <v>0</v>
      </c>
      <c r="K96" s="6">
        <v>1.57646621</v>
      </c>
      <c r="Q96" s="6"/>
      <c r="U96" s="23"/>
      <c r="X96" s="6"/>
      <c r="AA96" s="6"/>
      <c r="AD96" s="6"/>
    </row>
    <row r="97" spans="1:30" ht="16.5" thickBot="1" x14ac:dyDescent="0.3">
      <c r="A97" s="20" t="s">
        <v>25</v>
      </c>
      <c r="B97" s="22">
        <f>C97-C79+B79</f>
        <v>42</v>
      </c>
      <c r="C97" s="93">
        <v>44111</v>
      </c>
      <c r="D97" s="22" t="s">
        <v>1</v>
      </c>
      <c r="E97" s="22" t="s">
        <v>3</v>
      </c>
      <c r="F97" s="57">
        <v>80200000</v>
      </c>
      <c r="G97" s="98">
        <f t="shared" si="4"/>
        <v>8020</v>
      </c>
      <c r="H97" s="53">
        <v>936900000</v>
      </c>
      <c r="I97" s="34">
        <f t="shared" si="6"/>
        <v>0.93689999999999996</v>
      </c>
      <c r="J97" s="32">
        <v>0</v>
      </c>
      <c r="K97" s="6">
        <v>1.53177436</v>
      </c>
      <c r="Q97" s="6"/>
      <c r="U97" s="23"/>
      <c r="X97" s="6"/>
      <c r="AA97" s="6"/>
      <c r="AD97" s="6"/>
    </row>
    <row r="98" spans="1:30" ht="16.5" thickBot="1" x14ac:dyDescent="0.3">
      <c r="A98" s="20" t="s">
        <v>25</v>
      </c>
      <c r="B98" s="22">
        <f>C98-C80+B80</f>
        <v>42</v>
      </c>
      <c r="C98" s="93">
        <v>44111</v>
      </c>
      <c r="D98" s="22" t="s">
        <v>1</v>
      </c>
      <c r="E98" s="22" t="s">
        <v>4</v>
      </c>
      <c r="F98" s="57">
        <v>82170000</v>
      </c>
      <c r="G98" s="98">
        <f t="shared" si="4"/>
        <v>8217</v>
      </c>
      <c r="H98" s="53">
        <v>969900000</v>
      </c>
      <c r="I98" s="45">
        <f t="shared" si="6"/>
        <v>0.96989999999999998</v>
      </c>
      <c r="J98" s="32">
        <v>0</v>
      </c>
      <c r="K98" s="6">
        <v>1.43837433</v>
      </c>
      <c r="Q98" s="6"/>
      <c r="U98" s="23"/>
      <c r="X98" s="6"/>
      <c r="AA98" s="6"/>
      <c r="AD98" s="6"/>
    </row>
    <row r="99" spans="1:30" ht="16.5" thickBot="1" x14ac:dyDescent="0.3">
      <c r="A99" s="73" t="s">
        <v>25</v>
      </c>
      <c r="B99" s="12">
        <f>C99-C84+B84</f>
        <v>35</v>
      </c>
      <c r="C99" s="76">
        <v>44116</v>
      </c>
      <c r="D99" s="12" t="s">
        <v>12</v>
      </c>
      <c r="E99" s="12" t="s">
        <v>2</v>
      </c>
      <c r="F99" s="58">
        <v>40403.832000000002</v>
      </c>
      <c r="G99" s="99">
        <f t="shared" si="4"/>
        <v>4.0403832</v>
      </c>
      <c r="H99" s="50">
        <v>142758719.51535392</v>
      </c>
      <c r="I99" s="35">
        <f t="shared" ref="I99:I101" si="7">H99/10^9</f>
        <v>0.1427587195153539</v>
      </c>
      <c r="J99" s="12">
        <v>10</v>
      </c>
      <c r="K99" s="13">
        <v>1.10375467</v>
      </c>
      <c r="Q99" s="6"/>
      <c r="U99" s="23"/>
      <c r="X99" s="6"/>
      <c r="AA99" s="6"/>
      <c r="AD99" s="6"/>
    </row>
    <row r="100" spans="1:30" ht="16.5" thickBot="1" x14ac:dyDescent="0.3">
      <c r="A100" s="73" t="s">
        <v>25</v>
      </c>
      <c r="B100" s="12">
        <f>C100-C85+B85</f>
        <v>35</v>
      </c>
      <c r="C100" s="76">
        <v>44116</v>
      </c>
      <c r="D100" s="12" t="s">
        <v>12</v>
      </c>
      <c r="E100" s="12" t="s">
        <v>3</v>
      </c>
      <c r="F100" s="58">
        <v>35974.175999999999</v>
      </c>
      <c r="G100" s="99">
        <f t="shared" si="4"/>
        <v>3.5974176</v>
      </c>
      <c r="H100" s="50">
        <v>193582262.55986574</v>
      </c>
      <c r="I100" s="35">
        <f t="shared" si="7"/>
        <v>0.19358226255986574</v>
      </c>
      <c r="J100" s="12">
        <v>10</v>
      </c>
      <c r="K100" s="13">
        <v>1.0691083400000001</v>
      </c>
      <c r="Q100" s="6"/>
      <c r="U100" s="23"/>
      <c r="X100" s="6"/>
      <c r="AA100" s="6"/>
      <c r="AD100" s="6"/>
    </row>
    <row r="101" spans="1:30" ht="16.5" thickBot="1" x14ac:dyDescent="0.3">
      <c r="A101" s="73" t="s">
        <v>25</v>
      </c>
      <c r="B101" s="12">
        <f>C101-C86+B86</f>
        <v>35</v>
      </c>
      <c r="C101" s="76">
        <v>44116</v>
      </c>
      <c r="D101" s="12" t="s">
        <v>12</v>
      </c>
      <c r="E101" s="12" t="s">
        <v>4</v>
      </c>
      <c r="F101" s="58">
        <v>36309.756000000001</v>
      </c>
      <c r="G101" s="99">
        <f t="shared" si="4"/>
        <v>3.6309756000000002</v>
      </c>
      <c r="H101" s="50">
        <v>277422437.30304658</v>
      </c>
      <c r="I101" s="35">
        <f t="shared" si="7"/>
        <v>0.27742243730304661</v>
      </c>
      <c r="J101" s="12">
        <v>10</v>
      </c>
      <c r="K101" s="13">
        <v>1.10626037</v>
      </c>
      <c r="Q101" s="6"/>
      <c r="U101" s="23"/>
      <c r="X101" s="6"/>
      <c r="AA101" s="6"/>
      <c r="AD101" s="6"/>
    </row>
    <row r="102" spans="1:30" ht="16.5" thickBot="1" x14ac:dyDescent="0.3">
      <c r="A102" s="31" t="s">
        <v>25</v>
      </c>
      <c r="B102" s="17">
        <f>C102-C90+B90</f>
        <v>35</v>
      </c>
      <c r="C102" s="95">
        <v>44116</v>
      </c>
      <c r="D102" s="17" t="s">
        <v>11</v>
      </c>
      <c r="E102" s="17" t="s">
        <v>2</v>
      </c>
      <c r="F102" s="60">
        <v>57182.832000000002</v>
      </c>
      <c r="G102" s="101">
        <f t="shared" si="4"/>
        <v>5.7182832000000001</v>
      </c>
      <c r="H102" s="52">
        <v>194018838.50103933</v>
      </c>
      <c r="I102" s="37">
        <f t="shared" ref="I102:I104" si="8">H102/10^9</f>
        <v>0.19401883850103932</v>
      </c>
      <c r="J102" s="17">
        <v>10</v>
      </c>
      <c r="K102" s="18">
        <v>1.0758984700000001</v>
      </c>
      <c r="U102" s="23"/>
      <c r="X102" s="6"/>
      <c r="AA102" s="6"/>
      <c r="AD102" s="6"/>
    </row>
    <row r="103" spans="1:30" ht="16.5" thickBot="1" x14ac:dyDescent="0.3">
      <c r="A103" s="31" t="s">
        <v>25</v>
      </c>
      <c r="B103" s="17">
        <f>C103-C91+B91</f>
        <v>35</v>
      </c>
      <c r="C103" s="95">
        <v>44116</v>
      </c>
      <c r="D103" s="17" t="s">
        <v>11</v>
      </c>
      <c r="E103" s="17" t="s">
        <v>3</v>
      </c>
      <c r="F103" s="60">
        <v>60807.095999999998</v>
      </c>
      <c r="G103" s="101">
        <f t="shared" si="4"/>
        <v>6.0807095999999996</v>
      </c>
      <c r="H103" s="52">
        <v>285409914.99489844</v>
      </c>
      <c r="I103" s="37">
        <f t="shared" si="8"/>
        <v>0.28540991499489843</v>
      </c>
      <c r="J103" s="17">
        <v>10</v>
      </c>
      <c r="K103" s="18">
        <v>1.0949468200000001</v>
      </c>
      <c r="U103" s="23"/>
      <c r="X103" s="6"/>
      <c r="AA103" s="6"/>
      <c r="AD103" s="6"/>
    </row>
    <row r="104" spans="1:30" ht="16.5" thickBot="1" x14ac:dyDescent="0.3">
      <c r="A104" s="31" t="s">
        <v>25</v>
      </c>
      <c r="B104" s="17">
        <f>C104-C92+B92</f>
        <v>35</v>
      </c>
      <c r="C104" s="95">
        <v>44116</v>
      </c>
      <c r="D104" s="17" t="s">
        <v>11</v>
      </c>
      <c r="E104" s="17" t="s">
        <v>4</v>
      </c>
      <c r="F104" s="60">
        <v>58994.964</v>
      </c>
      <c r="G104" s="101">
        <f t="shared" si="4"/>
        <v>5.8994964000000003</v>
      </c>
      <c r="H104" s="52">
        <v>232864307.59235469</v>
      </c>
      <c r="I104" s="37">
        <f t="shared" si="8"/>
        <v>0.23286430759235469</v>
      </c>
      <c r="J104" s="17">
        <v>10</v>
      </c>
      <c r="K104" s="18">
        <v>1.07293024</v>
      </c>
      <c r="AA104" s="6"/>
      <c r="AD104" s="6"/>
    </row>
    <row r="105" spans="1:30" ht="16.5" thickBot="1" x14ac:dyDescent="0.3">
      <c r="A105" s="31" t="s">
        <v>31</v>
      </c>
      <c r="B105" s="31">
        <v>3</v>
      </c>
      <c r="C105" s="69">
        <v>43798</v>
      </c>
      <c r="D105" s="17" t="s">
        <v>11</v>
      </c>
      <c r="E105" s="31" t="s">
        <v>2</v>
      </c>
      <c r="F105" s="103">
        <v>10501.68</v>
      </c>
      <c r="G105" s="101">
        <f t="shared" si="4"/>
        <v>1.050168</v>
      </c>
      <c r="H105" s="52">
        <v>70186933.454808757</v>
      </c>
      <c r="I105" s="46">
        <v>7.0186933454808753E-2</v>
      </c>
      <c r="J105" s="31">
        <v>10</v>
      </c>
      <c r="K105" s="18">
        <v>0.98515237</v>
      </c>
    </row>
    <row r="106" spans="1:30" ht="16.5" thickBot="1" x14ac:dyDescent="0.3">
      <c r="A106" s="31" t="s">
        <v>31</v>
      </c>
      <c r="B106" s="31">
        <v>3</v>
      </c>
      <c r="C106" s="69">
        <v>43798</v>
      </c>
      <c r="D106" s="17" t="s">
        <v>11</v>
      </c>
      <c r="E106" s="31" t="s">
        <v>3</v>
      </c>
      <c r="F106" s="103">
        <v>10363.5</v>
      </c>
      <c r="G106" s="101">
        <f t="shared" si="4"/>
        <v>1.0363500000000001</v>
      </c>
      <c r="H106" s="52">
        <v>57539896.497871138</v>
      </c>
      <c r="I106" s="46">
        <v>5.753989649787114E-2</v>
      </c>
      <c r="J106" s="31">
        <v>10</v>
      </c>
      <c r="K106" s="18">
        <v>1.0167645999999999</v>
      </c>
    </row>
    <row r="107" spans="1:30" ht="16.5" thickBot="1" x14ac:dyDescent="0.3">
      <c r="A107" s="31" t="s">
        <v>31</v>
      </c>
      <c r="B107" s="31">
        <v>3</v>
      </c>
      <c r="C107" s="69">
        <v>43798</v>
      </c>
      <c r="D107" s="17" t="s">
        <v>11</v>
      </c>
      <c r="E107" s="31" t="s">
        <v>4</v>
      </c>
      <c r="F107" s="103">
        <v>10584.588</v>
      </c>
      <c r="G107" s="101">
        <f t="shared" si="4"/>
        <v>1.0584587999999999</v>
      </c>
      <c r="H107" s="52">
        <v>50139395.794133924</v>
      </c>
      <c r="I107" s="46">
        <v>5.0139395794133922E-2</v>
      </c>
      <c r="J107" s="31">
        <v>10</v>
      </c>
      <c r="K107" s="18">
        <v>0.99930262999999997</v>
      </c>
    </row>
    <row r="108" spans="1:30" ht="16.5" thickBot="1" x14ac:dyDescent="0.3">
      <c r="A108" s="31" t="s">
        <v>31</v>
      </c>
      <c r="B108" s="31">
        <v>9</v>
      </c>
      <c r="C108" s="69">
        <v>43804</v>
      </c>
      <c r="D108" s="17" t="s">
        <v>11</v>
      </c>
      <c r="E108" s="31" t="s">
        <v>2</v>
      </c>
      <c r="F108" s="103">
        <v>16305.24</v>
      </c>
      <c r="G108" s="101">
        <f t="shared" si="4"/>
        <v>1.6305240000000001</v>
      </c>
      <c r="H108" s="52">
        <v>91454621.50121662</v>
      </c>
      <c r="I108" s="46">
        <v>9.1454621501216624E-2</v>
      </c>
      <c r="J108" s="31">
        <v>10</v>
      </c>
      <c r="K108" s="18">
        <v>1.02198199</v>
      </c>
    </row>
    <row r="109" spans="1:30" ht="16.5" thickBot="1" x14ac:dyDescent="0.3">
      <c r="A109" s="31" t="s">
        <v>31</v>
      </c>
      <c r="B109" s="31">
        <v>9</v>
      </c>
      <c r="C109" s="69">
        <v>43804</v>
      </c>
      <c r="D109" s="17" t="s">
        <v>11</v>
      </c>
      <c r="E109" s="31" t="s">
        <v>3</v>
      </c>
      <c r="F109" s="103">
        <v>17315.928</v>
      </c>
      <c r="G109" s="101">
        <f t="shared" ref="G109:G172" si="9">F109/10^4</f>
        <v>1.7315928</v>
      </c>
      <c r="H109" s="52">
        <v>109335439.99301665</v>
      </c>
      <c r="I109" s="46">
        <v>0.10933543999301665</v>
      </c>
      <c r="J109" s="31">
        <v>10</v>
      </c>
      <c r="K109" s="18">
        <v>1.0402965</v>
      </c>
    </row>
    <row r="110" spans="1:30" ht="16.5" thickBot="1" x14ac:dyDescent="0.3">
      <c r="A110" s="31" t="s">
        <v>31</v>
      </c>
      <c r="B110" s="31">
        <v>9</v>
      </c>
      <c r="C110" s="69">
        <v>43804</v>
      </c>
      <c r="D110" s="17" t="s">
        <v>11</v>
      </c>
      <c r="E110" s="31" t="s">
        <v>4</v>
      </c>
      <c r="F110" s="103">
        <v>20336.148000000001</v>
      </c>
      <c r="G110" s="101">
        <f t="shared" si="9"/>
        <v>2.0336148000000001</v>
      </c>
      <c r="H110" s="52">
        <v>212102827.68605456</v>
      </c>
      <c r="I110" s="46">
        <v>0.21210282768605457</v>
      </c>
      <c r="J110" s="31">
        <v>10</v>
      </c>
      <c r="K110" s="18">
        <v>1.02058388</v>
      </c>
    </row>
    <row r="111" spans="1:30" ht="16.5" thickBot="1" x14ac:dyDescent="0.3">
      <c r="A111" s="31" t="s">
        <v>31</v>
      </c>
      <c r="B111" s="31">
        <v>17</v>
      </c>
      <c r="C111" s="69">
        <v>43812</v>
      </c>
      <c r="D111" s="17" t="s">
        <v>11</v>
      </c>
      <c r="E111" s="31" t="s">
        <v>2</v>
      </c>
      <c r="F111" s="103">
        <v>24497.34</v>
      </c>
      <c r="G111" s="101">
        <f t="shared" si="9"/>
        <v>2.4497339999999999</v>
      </c>
      <c r="H111" s="52">
        <v>110158209.11584727</v>
      </c>
      <c r="I111" s="46">
        <v>0.11015820911584727</v>
      </c>
      <c r="J111" s="31">
        <v>10</v>
      </c>
      <c r="K111" s="18">
        <v>1.00526951</v>
      </c>
    </row>
    <row r="112" spans="1:30" ht="16.5" thickBot="1" x14ac:dyDescent="0.3">
      <c r="A112" s="31" t="s">
        <v>31</v>
      </c>
      <c r="B112" s="31">
        <v>17</v>
      </c>
      <c r="C112" s="69">
        <v>43812</v>
      </c>
      <c r="D112" s="17" t="s">
        <v>11</v>
      </c>
      <c r="E112" s="31" t="s">
        <v>3</v>
      </c>
      <c r="F112" s="103">
        <v>29396.808000000001</v>
      </c>
      <c r="G112" s="101">
        <f t="shared" si="9"/>
        <v>2.9396808000000001</v>
      </c>
      <c r="H112" s="52">
        <v>131343273.46303685</v>
      </c>
      <c r="I112" s="46">
        <v>0.13134327346303684</v>
      </c>
      <c r="J112" s="31">
        <v>10</v>
      </c>
      <c r="K112" s="18">
        <v>1.02539559</v>
      </c>
    </row>
    <row r="113" spans="1:11" ht="16.5" thickBot="1" x14ac:dyDescent="0.3">
      <c r="A113" s="31" t="s">
        <v>31</v>
      </c>
      <c r="B113" s="31">
        <v>17</v>
      </c>
      <c r="C113" s="69">
        <v>43812</v>
      </c>
      <c r="D113" s="17" t="s">
        <v>11</v>
      </c>
      <c r="E113" s="31" t="s">
        <v>4</v>
      </c>
      <c r="F113" s="103">
        <v>27517.56</v>
      </c>
      <c r="G113" s="101">
        <f t="shared" si="9"/>
        <v>2.7517560000000003</v>
      </c>
      <c r="H113" s="52">
        <v>123699951.74704276</v>
      </c>
      <c r="I113" s="46">
        <v>0.12369995174704276</v>
      </c>
      <c r="J113" s="31">
        <v>10</v>
      </c>
      <c r="K113" s="18">
        <v>1.02449108</v>
      </c>
    </row>
    <row r="114" spans="1:11" ht="16.5" thickBot="1" x14ac:dyDescent="0.3">
      <c r="A114" s="31" t="s">
        <v>31</v>
      </c>
      <c r="B114" s="31">
        <v>22</v>
      </c>
      <c r="C114" s="69">
        <v>43817</v>
      </c>
      <c r="D114" s="17" t="s">
        <v>11</v>
      </c>
      <c r="E114" s="31" t="s">
        <v>2</v>
      </c>
      <c r="F114" s="103">
        <v>26060.748</v>
      </c>
      <c r="G114" s="101">
        <f t="shared" si="9"/>
        <v>2.6060748</v>
      </c>
      <c r="H114" s="52">
        <v>137809651.5856784</v>
      </c>
      <c r="I114" s="46">
        <v>0.1378096515856784</v>
      </c>
      <c r="J114" s="31">
        <v>10</v>
      </c>
      <c r="K114" s="18">
        <v>1.0144464200000001</v>
      </c>
    </row>
    <row r="115" spans="1:11" ht="16.5" thickBot="1" x14ac:dyDescent="0.3">
      <c r="A115" s="31" t="s">
        <v>31</v>
      </c>
      <c r="B115" s="31">
        <v>22</v>
      </c>
      <c r="C115" s="69">
        <v>43817</v>
      </c>
      <c r="D115" s="17" t="s">
        <v>11</v>
      </c>
      <c r="E115" s="31" t="s">
        <v>3</v>
      </c>
      <c r="F115" s="103">
        <v>27359.64</v>
      </c>
      <c r="G115" s="101">
        <f t="shared" si="9"/>
        <v>2.7359640000000001</v>
      </c>
      <c r="H115" s="52">
        <v>159681299.93939745</v>
      </c>
      <c r="I115" s="46">
        <v>0.15968129993939745</v>
      </c>
      <c r="J115" s="31">
        <v>10</v>
      </c>
      <c r="K115" s="18">
        <v>1.0489898099999999</v>
      </c>
    </row>
    <row r="116" spans="1:11" ht="16.5" thickBot="1" x14ac:dyDescent="0.3">
      <c r="A116" s="31" t="s">
        <v>31</v>
      </c>
      <c r="B116" s="31">
        <v>22</v>
      </c>
      <c r="C116" s="69">
        <v>43817</v>
      </c>
      <c r="D116" s="17" t="s">
        <v>11</v>
      </c>
      <c r="E116" s="31" t="s">
        <v>4</v>
      </c>
      <c r="F116" s="103">
        <v>26447.651999999998</v>
      </c>
      <c r="G116" s="101">
        <f t="shared" si="9"/>
        <v>2.6447651999999997</v>
      </c>
      <c r="H116" s="52">
        <v>145951456.89038479</v>
      </c>
      <c r="I116" s="46">
        <v>0.1459514568903848</v>
      </c>
      <c r="J116" s="31">
        <v>10</v>
      </c>
      <c r="K116" s="18">
        <v>1.0451436599999999</v>
      </c>
    </row>
    <row r="117" spans="1:11" ht="16.5" thickBot="1" x14ac:dyDescent="0.3">
      <c r="A117" s="73" t="s">
        <v>31</v>
      </c>
      <c r="B117" s="12">
        <v>1</v>
      </c>
      <c r="C117" s="76">
        <v>43796</v>
      </c>
      <c r="D117" s="12" t="s">
        <v>12</v>
      </c>
      <c r="E117" s="73" t="s">
        <v>3</v>
      </c>
      <c r="F117" s="104">
        <v>6514.2</v>
      </c>
      <c r="G117" s="99">
        <f t="shared" si="9"/>
        <v>0.65142</v>
      </c>
      <c r="H117" s="50">
        <v>26639376.359083589</v>
      </c>
      <c r="I117" s="35">
        <v>2.6639376359083589E-2</v>
      </c>
      <c r="J117" s="73">
        <v>10</v>
      </c>
      <c r="K117" s="13">
        <v>1.0014073299999999</v>
      </c>
    </row>
    <row r="118" spans="1:11" ht="16.5" thickBot="1" x14ac:dyDescent="0.3">
      <c r="A118" s="73" t="s">
        <v>31</v>
      </c>
      <c r="B118" s="12">
        <v>1</v>
      </c>
      <c r="C118" s="76">
        <v>43796</v>
      </c>
      <c r="D118" s="12" t="s">
        <v>12</v>
      </c>
      <c r="E118" s="73" t="s">
        <v>4</v>
      </c>
      <c r="F118" s="104">
        <v>7093.24</v>
      </c>
      <c r="G118" s="99">
        <f t="shared" si="9"/>
        <v>0.70932399999999995</v>
      </c>
      <c r="H118" s="50">
        <v>24414490.777414475</v>
      </c>
      <c r="I118" s="35">
        <v>2.4414490777414474E-2</v>
      </c>
      <c r="J118" s="73">
        <v>10</v>
      </c>
      <c r="K118" s="13">
        <v>0.99607592</v>
      </c>
    </row>
    <row r="119" spans="1:11" ht="16.5" thickBot="1" x14ac:dyDescent="0.3">
      <c r="A119" s="73" t="s">
        <v>31</v>
      </c>
      <c r="B119" s="12">
        <v>7</v>
      </c>
      <c r="C119" s="76">
        <v>43802</v>
      </c>
      <c r="D119" s="12" t="s">
        <v>12</v>
      </c>
      <c r="E119" s="73" t="s">
        <v>2</v>
      </c>
      <c r="F119" s="104">
        <v>9684.4439999999995</v>
      </c>
      <c r="G119" s="99">
        <f t="shared" si="9"/>
        <v>0.96844439999999998</v>
      </c>
      <c r="H119" s="50">
        <v>39386166.065901786</v>
      </c>
      <c r="I119" s="35">
        <v>3.9386166065901784E-2</v>
      </c>
      <c r="J119" s="73">
        <v>10</v>
      </c>
      <c r="K119" s="13">
        <v>0.99338546000000005</v>
      </c>
    </row>
    <row r="120" spans="1:11" ht="16.5" thickBot="1" x14ac:dyDescent="0.3">
      <c r="A120" s="73" t="s">
        <v>31</v>
      </c>
      <c r="B120" s="12">
        <v>7</v>
      </c>
      <c r="C120" s="76">
        <v>43802</v>
      </c>
      <c r="D120" s="12" t="s">
        <v>12</v>
      </c>
      <c r="E120" s="73" t="s">
        <v>3</v>
      </c>
      <c r="F120" s="104">
        <v>11132.044</v>
      </c>
      <c r="G120" s="99">
        <f t="shared" si="9"/>
        <v>1.1132044000000001</v>
      </c>
      <c r="H120" s="50">
        <v>74850895.986885637</v>
      </c>
      <c r="I120" s="35">
        <v>7.4850895986885643E-2</v>
      </c>
      <c r="J120" s="73">
        <v>10</v>
      </c>
      <c r="K120" s="13">
        <v>1.0252974699999999</v>
      </c>
    </row>
    <row r="121" spans="1:11" ht="16.5" thickBot="1" x14ac:dyDescent="0.3">
      <c r="A121" s="73" t="s">
        <v>31</v>
      </c>
      <c r="B121" s="12">
        <v>7</v>
      </c>
      <c r="C121" s="76">
        <v>43802</v>
      </c>
      <c r="D121" s="12" t="s">
        <v>12</v>
      </c>
      <c r="E121" s="73" t="s">
        <v>4</v>
      </c>
      <c r="F121" s="104">
        <v>14128.575999999999</v>
      </c>
      <c r="G121" s="99">
        <f t="shared" si="9"/>
        <v>1.4128575999999999</v>
      </c>
      <c r="H121" s="50">
        <v>86647423.180112362</v>
      </c>
      <c r="I121" s="35">
        <v>8.6647423180112357E-2</v>
      </c>
      <c r="J121" s="73">
        <v>10</v>
      </c>
      <c r="K121" s="13">
        <v>1.0055128099999999</v>
      </c>
    </row>
    <row r="122" spans="1:11" ht="16.5" thickBot="1" x14ac:dyDescent="0.3">
      <c r="A122" s="73" t="s">
        <v>31</v>
      </c>
      <c r="B122" s="12">
        <v>9</v>
      </c>
      <c r="C122" s="76">
        <v>43804</v>
      </c>
      <c r="D122" s="12" t="s">
        <v>12</v>
      </c>
      <c r="E122" s="73" t="s">
        <v>2</v>
      </c>
      <c r="F122" s="104">
        <v>14229.907999999999</v>
      </c>
      <c r="G122" s="99">
        <f t="shared" si="9"/>
        <v>1.4229908</v>
      </c>
      <c r="H122" s="50">
        <v>60253087.14920672</v>
      </c>
      <c r="I122" s="35">
        <v>6.025308714920672E-2</v>
      </c>
      <c r="J122" s="73">
        <v>10</v>
      </c>
      <c r="K122" s="13">
        <v>1.00818998</v>
      </c>
    </row>
    <row r="123" spans="1:11" ht="16.5" thickBot="1" x14ac:dyDescent="0.3">
      <c r="A123" s="73" t="s">
        <v>31</v>
      </c>
      <c r="B123" s="12">
        <v>9</v>
      </c>
      <c r="C123" s="76">
        <v>43804</v>
      </c>
      <c r="D123" s="12" t="s">
        <v>12</v>
      </c>
      <c r="E123" s="73" t="s">
        <v>3</v>
      </c>
      <c r="F123" s="104">
        <v>15474.843999999999</v>
      </c>
      <c r="G123" s="99">
        <f t="shared" si="9"/>
        <v>1.5474843999999999</v>
      </c>
      <c r="H123" s="50">
        <v>50404612.122225784</v>
      </c>
      <c r="I123" s="35">
        <v>5.0404612122225786E-2</v>
      </c>
      <c r="J123" s="73">
        <v>10</v>
      </c>
      <c r="K123" s="13">
        <v>1.03282988</v>
      </c>
    </row>
    <row r="124" spans="1:11" ht="16.5" thickBot="1" x14ac:dyDescent="0.3">
      <c r="A124" s="73" t="s">
        <v>31</v>
      </c>
      <c r="B124" s="12">
        <v>9</v>
      </c>
      <c r="C124" s="76">
        <v>43804</v>
      </c>
      <c r="D124" s="12" t="s">
        <v>12</v>
      </c>
      <c r="E124" s="73" t="s">
        <v>4</v>
      </c>
      <c r="F124" s="104">
        <v>16357.88</v>
      </c>
      <c r="G124" s="99">
        <f t="shared" si="9"/>
        <v>1.635788</v>
      </c>
      <c r="H124" s="50">
        <v>57918739.162538253</v>
      </c>
      <c r="I124" s="35">
        <v>5.7918739162538251E-2</v>
      </c>
      <c r="J124" s="73">
        <v>10</v>
      </c>
      <c r="K124" s="13">
        <v>1.0171262299999999</v>
      </c>
    </row>
    <row r="125" spans="1:11" ht="16.5" thickBot="1" x14ac:dyDescent="0.3">
      <c r="A125" s="73" t="s">
        <v>31</v>
      </c>
      <c r="B125" s="12">
        <v>15</v>
      </c>
      <c r="C125" s="76">
        <v>43810</v>
      </c>
      <c r="D125" s="12" t="s">
        <v>12</v>
      </c>
      <c r="E125" s="73" t="s">
        <v>2</v>
      </c>
      <c r="F125" s="104">
        <v>16581.599999999999</v>
      </c>
      <c r="G125" s="99">
        <f t="shared" si="9"/>
        <v>1.6581599999999999</v>
      </c>
      <c r="H125" s="50">
        <v>80102114.809634477</v>
      </c>
      <c r="I125" s="35">
        <v>8.0102114809634473E-2</v>
      </c>
      <c r="J125" s="73">
        <v>10</v>
      </c>
      <c r="K125" s="13">
        <v>0.99991938000000002</v>
      </c>
    </row>
    <row r="126" spans="1:11" ht="16.5" thickBot="1" x14ac:dyDescent="0.3">
      <c r="A126" s="73" t="s">
        <v>31</v>
      </c>
      <c r="B126" s="12">
        <v>15</v>
      </c>
      <c r="C126" s="76">
        <v>43810</v>
      </c>
      <c r="D126" s="12" t="s">
        <v>12</v>
      </c>
      <c r="E126" s="73" t="s">
        <v>3</v>
      </c>
      <c r="F126" s="104">
        <v>20136.115999999998</v>
      </c>
      <c r="G126" s="99">
        <f t="shared" si="9"/>
        <v>2.0136115999999999</v>
      </c>
      <c r="H126" s="50">
        <v>92129282.045967191</v>
      </c>
      <c r="I126" s="35">
        <v>9.2129282045967195E-2</v>
      </c>
      <c r="J126" s="73">
        <v>10</v>
      </c>
      <c r="K126" s="13">
        <v>1.03084468</v>
      </c>
    </row>
    <row r="127" spans="1:11" ht="16.5" thickBot="1" x14ac:dyDescent="0.3">
      <c r="A127" s="73" t="s">
        <v>31</v>
      </c>
      <c r="B127" s="12">
        <v>15</v>
      </c>
      <c r="C127" s="76">
        <v>43810</v>
      </c>
      <c r="D127" s="12" t="s">
        <v>12</v>
      </c>
      <c r="E127" s="73" t="s">
        <v>4</v>
      </c>
      <c r="F127" s="104">
        <v>22162.755999999998</v>
      </c>
      <c r="G127" s="99">
        <f t="shared" si="9"/>
        <v>2.2162755999999999</v>
      </c>
      <c r="H127" s="50">
        <v>104079044.76721203</v>
      </c>
      <c r="I127" s="35">
        <v>0.10407904476721204</v>
      </c>
      <c r="J127" s="73">
        <v>10</v>
      </c>
      <c r="K127" s="13">
        <v>1.03919859</v>
      </c>
    </row>
    <row r="128" spans="1:11" ht="16.5" thickBot="1" x14ac:dyDescent="0.3">
      <c r="A128" s="73" t="s">
        <v>31</v>
      </c>
      <c r="B128" s="12">
        <v>21</v>
      </c>
      <c r="C128" s="76">
        <v>43816</v>
      </c>
      <c r="D128" s="12" t="s">
        <v>12</v>
      </c>
      <c r="E128" s="73" t="s">
        <v>2</v>
      </c>
      <c r="F128" s="104">
        <v>20920.452000000001</v>
      </c>
      <c r="G128" s="99">
        <f t="shared" si="9"/>
        <v>2.0920452000000003</v>
      </c>
      <c r="H128" s="50">
        <v>137249795.00123319</v>
      </c>
      <c r="I128" s="35">
        <v>0.13724979500123319</v>
      </c>
      <c r="J128" s="73">
        <v>10</v>
      </c>
      <c r="K128" s="13">
        <v>1.00474744</v>
      </c>
    </row>
    <row r="129" spans="1:11" ht="16.5" thickBot="1" x14ac:dyDescent="0.3">
      <c r="A129" s="73" t="s">
        <v>31</v>
      </c>
      <c r="B129" s="12">
        <v>21</v>
      </c>
      <c r="C129" s="76">
        <v>43816</v>
      </c>
      <c r="D129" s="12" t="s">
        <v>12</v>
      </c>
      <c r="E129" s="73" t="s">
        <v>3</v>
      </c>
      <c r="F129" s="104">
        <v>22799.7</v>
      </c>
      <c r="G129" s="99">
        <f t="shared" si="9"/>
        <v>2.2799700000000001</v>
      </c>
      <c r="H129" s="50">
        <v>96434427.619068757</v>
      </c>
      <c r="I129" s="35">
        <v>9.6434427619068758E-2</v>
      </c>
      <c r="J129" s="73">
        <v>10</v>
      </c>
      <c r="K129" s="13">
        <v>1.0328464799999999</v>
      </c>
    </row>
    <row r="130" spans="1:11" ht="16.5" thickBot="1" x14ac:dyDescent="0.3">
      <c r="A130" s="73" t="s">
        <v>31</v>
      </c>
      <c r="B130" s="12">
        <v>21</v>
      </c>
      <c r="C130" s="76">
        <v>43816</v>
      </c>
      <c r="D130" s="12" t="s">
        <v>12</v>
      </c>
      <c r="E130" s="73" t="s">
        <v>4</v>
      </c>
      <c r="F130" s="104">
        <v>21362.628000000001</v>
      </c>
      <c r="G130" s="99">
        <f t="shared" si="9"/>
        <v>2.1362627999999999</v>
      </c>
      <c r="H130" s="50">
        <v>104173011.23488797</v>
      </c>
      <c r="I130" s="35">
        <v>0.10417301123488797</v>
      </c>
      <c r="J130" s="73">
        <v>10</v>
      </c>
      <c r="K130" s="13">
        <v>1.04119574</v>
      </c>
    </row>
    <row r="131" spans="1:11" ht="16.5" thickBot="1" x14ac:dyDescent="0.3">
      <c r="A131" s="30" t="s">
        <v>31</v>
      </c>
      <c r="B131" s="30">
        <v>1</v>
      </c>
      <c r="C131" s="68">
        <v>43796</v>
      </c>
      <c r="D131" s="15" t="s">
        <v>10</v>
      </c>
      <c r="E131" s="30" t="s">
        <v>3</v>
      </c>
      <c r="F131" s="63">
        <v>2996.5319999999997</v>
      </c>
      <c r="G131" s="100">
        <f t="shared" si="9"/>
        <v>0.29965319999999995</v>
      </c>
      <c r="H131" s="55">
        <v>132032737.47355783</v>
      </c>
      <c r="I131" s="47">
        <v>0.13203273747355784</v>
      </c>
      <c r="J131" s="30">
        <v>29</v>
      </c>
      <c r="K131" s="85">
        <v>1.0192246300000001</v>
      </c>
    </row>
    <row r="132" spans="1:11" ht="16.5" thickBot="1" x14ac:dyDescent="0.3">
      <c r="A132" s="30" t="s">
        <v>31</v>
      </c>
      <c r="B132" s="30">
        <v>1</v>
      </c>
      <c r="C132" s="68">
        <v>43796</v>
      </c>
      <c r="D132" s="15" t="s">
        <v>10</v>
      </c>
      <c r="E132" s="30" t="s">
        <v>4</v>
      </c>
      <c r="F132" s="64">
        <v>2808.3440000000001</v>
      </c>
      <c r="G132" s="100">
        <f t="shared" si="9"/>
        <v>0.28083439999999998</v>
      </c>
      <c r="H132" s="51">
        <v>111828113.06024714</v>
      </c>
      <c r="I132" s="47">
        <v>0.11182811306024713</v>
      </c>
      <c r="J132" s="30">
        <v>29</v>
      </c>
      <c r="K132" s="85">
        <v>1.00931251</v>
      </c>
    </row>
    <row r="133" spans="1:11" ht="16.5" thickBot="1" x14ac:dyDescent="0.3">
      <c r="A133" s="30" t="s">
        <v>31</v>
      </c>
      <c r="B133" s="30">
        <v>3</v>
      </c>
      <c r="C133" s="68">
        <v>43798</v>
      </c>
      <c r="D133" s="15" t="s">
        <v>10</v>
      </c>
      <c r="E133" s="30" t="s">
        <v>2</v>
      </c>
      <c r="F133" s="64">
        <v>3343.9560000000001</v>
      </c>
      <c r="G133" s="100">
        <f t="shared" si="9"/>
        <v>0.33439560000000002</v>
      </c>
      <c r="H133" s="51">
        <v>145573116.59637025</v>
      </c>
      <c r="I133" s="47">
        <v>0.14557311659637026</v>
      </c>
      <c r="J133" s="30">
        <v>29</v>
      </c>
      <c r="K133" s="85">
        <v>0.98571540000000002</v>
      </c>
    </row>
    <row r="134" spans="1:11" ht="16.5" thickBot="1" x14ac:dyDescent="0.3">
      <c r="A134" s="30" t="s">
        <v>31</v>
      </c>
      <c r="B134" s="30">
        <v>3</v>
      </c>
      <c r="C134" s="68">
        <v>43798</v>
      </c>
      <c r="D134" s="15" t="s">
        <v>10</v>
      </c>
      <c r="E134" s="30" t="s">
        <v>3</v>
      </c>
      <c r="F134" s="64">
        <v>2680.692</v>
      </c>
      <c r="G134" s="100">
        <f t="shared" si="9"/>
        <v>0.26806920000000001</v>
      </c>
      <c r="H134" s="51">
        <v>133845819.07253723</v>
      </c>
      <c r="I134" s="47">
        <v>0.13384581907253723</v>
      </c>
      <c r="J134" s="30">
        <v>29</v>
      </c>
      <c r="K134" s="85">
        <v>1.0117050700000001</v>
      </c>
    </row>
    <row r="135" spans="1:11" ht="16.5" thickBot="1" x14ac:dyDescent="0.3">
      <c r="A135" s="30" t="s">
        <v>31</v>
      </c>
      <c r="B135" s="30">
        <v>3</v>
      </c>
      <c r="C135" s="68">
        <v>43798</v>
      </c>
      <c r="D135" s="15" t="s">
        <v>10</v>
      </c>
      <c r="E135" s="30" t="s">
        <v>4</v>
      </c>
      <c r="F135" s="64">
        <v>3821.6639999999998</v>
      </c>
      <c r="G135" s="100">
        <f t="shared" si="9"/>
        <v>0.38216639999999996</v>
      </c>
      <c r="H135" s="51">
        <v>175910663.63919163</v>
      </c>
      <c r="I135" s="47">
        <v>0.17591066363919164</v>
      </c>
      <c r="J135" s="30">
        <v>29</v>
      </c>
      <c r="K135" s="85">
        <v>0.99338305000000005</v>
      </c>
    </row>
    <row r="136" spans="1:11" ht="16.5" thickBot="1" x14ac:dyDescent="0.3">
      <c r="A136" s="30" t="s">
        <v>31</v>
      </c>
      <c r="B136" s="30">
        <v>7</v>
      </c>
      <c r="C136" s="68">
        <v>43802</v>
      </c>
      <c r="D136" s="15" t="s">
        <v>10</v>
      </c>
      <c r="E136" s="30" t="s">
        <v>2</v>
      </c>
      <c r="F136" s="64">
        <v>4212.5159999999996</v>
      </c>
      <c r="G136" s="100">
        <f t="shared" si="9"/>
        <v>0.42125159999999995</v>
      </c>
      <c r="H136" s="51">
        <v>155390632.04148537</v>
      </c>
      <c r="I136" s="47">
        <v>0.15539063204148537</v>
      </c>
      <c r="J136" s="30">
        <v>29</v>
      </c>
      <c r="K136" s="85">
        <v>0.98961478999999997</v>
      </c>
    </row>
    <row r="137" spans="1:11" ht="16.5" thickBot="1" x14ac:dyDescent="0.3">
      <c r="A137" s="30" t="s">
        <v>31</v>
      </c>
      <c r="B137" s="30">
        <v>7</v>
      </c>
      <c r="C137" s="68">
        <v>43802</v>
      </c>
      <c r="D137" s="15" t="s">
        <v>10</v>
      </c>
      <c r="E137" s="30" t="s">
        <v>3</v>
      </c>
      <c r="F137" s="64">
        <v>4617.8440000000001</v>
      </c>
      <c r="G137" s="100">
        <f t="shared" si="9"/>
        <v>0.46178439999999998</v>
      </c>
      <c r="H137" s="51">
        <v>183760652.23614547</v>
      </c>
      <c r="I137" s="47">
        <v>0.18376065223614546</v>
      </c>
      <c r="J137" s="30">
        <v>29</v>
      </c>
      <c r="K137" s="85">
        <v>1.01718332</v>
      </c>
    </row>
    <row r="138" spans="1:11" ht="16.5" thickBot="1" x14ac:dyDescent="0.3">
      <c r="A138" s="30" t="s">
        <v>31</v>
      </c>
      <c r="B138" s="30">
        <v>7</v>
      </c>
      <c r="C138" s="68">
        <v>43802</v>
      </c>
      <c r="D138" s="15" t="s">
        <v>10</v>
      </c>
      <c r="E138" s="30" t="s">
        <v>4</v>
      </c>
      <c r="F138" s="64">
        <v>6108.8719999999994</v>
      </c>
      <c r="G138" s="100">
        <f t="shared" si="9"/>
        <v>0.61088719999999996</v>
      </c>
      <c r="H138" s="51">
        <v>282287726.88867122</v>
      </c>
      <c r="I138" s="47">
        <v>0.28228772688867121</v>
      </c>
      <c r="J138" s="30">
        <v>29</v>
      </c>
      <c r="K138" s="85">
        <v>1.00615173</v>
      </c>
    </row>
    <row r="139" spans="1:11" ht="16.5" thickBot="1" x14ac:dyDescent="0.3">
      <c r="A139" s="30" t="s">
        <v>31</v>
      </c>
      <c r="B139" s="30">
        <v>13</v>
      </c>
      <c r="C139" s="68">
        <v>43808</v>
      </c>
      <c r="D139" s="15" t="s">
        <v>10</v>
      </c>
      <c r="E139" s="30" t="s">
        <v>2</v>
      </c>
      <c r="F139" s="64">
        <v>4283.58</v>
      </c>
      <c r="G139" s="100">
        <f t="shared" si="9"/>
        <v>0.42835800000000002</v>
      </c>
      <c r="H139" s="51">
        <v>134722424.58480805</v>
      </c>
      <c r="I139" s="47">
        <v>0.13472242458480804</v>
      </c>
      <c r="J139" s="30">
        <v>29</v>
      </c>
      <c r="K139" s="85">
        <v>1.0120134199999999</v>
      </c>
    </row>
    <row r="140" spans="1:11" ht="16.5" thickBot="1" x14ac:dyDescent="0.3">
      <c r="A140" s="30" t="s">
        <v>31</v>
      </c>
      <c r="B140" s="30">
        <v>13</v>
      </c>
      <c r="C140" s="68">
        <v>43808</v>
      </c>
      <c r="D140" s="15" t="s">
        <v>10</v>
      </c>
      <c r="E140" s="30" t="s">
        <v>3</v>
      </c>
      <c r="F140" s="64">
        <v>6770.82</v>
      </c>
      <c r="G140" s="100">
        <f t="shared" si="9"/>
        <v>0.67708199999999996</v>
      </c>
      <c r="H140" s="51">
        <v>238523825.4868584</v>
      </c>
      <c r="I140" s="47">
        <v>0.23852382548685841</v>
      </c>
      <c r="J140" s="30">
        <v>29</v>
      </c>
      <c r="K140" s="85">
        <v>1.0408606</v>
      </c>
    </row>
    <row r="141" spans="1:11" ht="16.5" thickBot="1" x14ac:dyDescent="0.3">
      <c r="A141" s="30" t="s">
        <v>31</v>
      </c>
      <c r="B141" s="30">
        <v>13</v>
      </c>
      <c r="C141" s="68">
        <v>43808</v>
      </c>
      <c r="D141" s="15" t="s">
        <v>10</v>
      </c>
      <c r="E141" s="30" t="s">
        <v>4</v>
      </c>
      <c r="F141" s="64">
        <v>7295.9039999999995</v>
      </c>
      <c r="G141" s="100">
        <f t="shared" si="9"/>
        <v>0.72959039999999997</v>
      </c>
      <c r="H141" s="51">
        <v>306540080.17921948</v>
      </c>
      <c r="I141" s="47">
        <v>0.30654008017921947</v>
      </c>
      <c r="J141" s="30">
        <v>29</v>
      </c>
      <c r="K141" s="85">
        <v>1.0249196300000001</v>
      </c>
    </row>
    <row r="142" spans="1:11" ht="16.5" thickBot="1" x14ac:dyDescent="0.3">
      <c r="A142" s="30" t="s">
        <v>31</v>
      </c>
      <c r="B142" s="30">
        <v>20</v>
      </c>
      <c r="C142" s="68">
        <v>43815</v>
      </c>
      <c r="D142" s="15" t="s">
        <v>10</v>
      </c>
      <c r="E142" s="30" t="s">
        <v>2</v>
      </c>
      <c r="F142" s="64">
        <v>7489.3559999999998</v>
      </c>
      <c r="G142" s="100">
        <f t="shared" si="9"/>
        <v>0.74893559999999992</v>
      </c>
      <c r="H142" s="51">
        <v>277925592.86138684</v>
      </c>
      <c r="I142" s="47">
        <v>0.27792559286138685</v>
      </c>
      <c r="J142" s="30">
        <v>29</v>
      </c>
      <c r="K142" s="85">
        <v>1.01847986</v>
      </c>
    </row>
    <row r="143" spans="1:11" ht="16.5" thickBot="1" x14ac:dyDescent="0.3">
      <c r="A143" s="30" t="s">
        <v>31</v>
      </c>
      <c r="B143" s="30">
        <v>20</v>
      </c>
      <c r="C143" s="68">
        <v>43815</v>
      </c>
      <c r="D143" s="15" t="s">
        <v>10</v>
      </c>
      <c r="E143" s="30" t="s">
        <v>3</v>
      </c>
      <c r="F143" s="64">
        <v>7738.08</v>
      </c>
      <c r="G143" s="100">
        <f t="shared" si="9"/>
        <v>0.77380799999999994</v>
      </c>
      <c r="H143" s="51">
        <v>315666381.83855855</v>
      </c>
      <c r="I143" s="47">
        <v>0.31566638183855855</v>
      </c>
      <c r="J143" s="30">
        <v>29</v>
      </c>
      <c r="K143" s="85">
        <v>1.05121446</v>
      </c>
    </row>
    <row r="144" spans="1:11" ht="16.5" thickBot="1" x14ac:dyDescent="0.3">
      <c r="A144" s="30" t="s">
        <v>31</v>
      </c>
      <c r="B144" s="30">
        <v>20</v>
      </c>
      <c r="C144" s="68">
        <v>43815</v>
      </c>
      <c r="D144" s="15" t="s">
        <v>10</v>
      </c>
      <c r="E144" s="30" t="s">
        <v>4</v>
      </c>
      <c r="F144" s="64">
        <v>8567.16</v>
      </c>
      <c r="G144" s="100">
        <f t="shared" si="9"/>
        <v>0.85671600000000003</v>
      </c>
      <c r="H144" s="51">
        <v>382456266.18716329</v>
      </c>
      <c r="I144" s="47">
        <v>0.38245626618716327</v>
      </c>
      <c r="J144" s="30">
        <v>29</v>
      </c>
      <c r="K144" s="85">
        <v>1.0498333799999999</v>
      </c>
    </row>
    <row r="145" spans="1:11" ht="16.5" thickBot="1" x14ac:dyDescent="0.3">
      <c r="A145" s="72" t="s">
        <v>31</v>
      </c>
      <c r="B145" s="10">
        <v>1</v>
      </c>
      <c r="C145" s="79">
        <v>43796</v>
      </c>
      <c r="D145" s="10" t="s">
        <v>0</v>
      </c>
      <c r="E145" s="72" t="s">
        <v>2</v>
      </c>
      <c r="F145" s="80">
        <v>580249.0575</v>
      </c>
      <c r="G145" s="92">
        <f t="shared" si="9"/>
        <v>58.024905750000002</v>
      </c>
      <c r="H145" s="48">
        <v>39581076.251969144</v>
      </c>
      <c r="I145" s="78">
        <v>3.9581076251969147E-2</v>
      </c>
      <c r="J145" s="72">
        <v>2</v>
      </c>
      <c r="K145" s="87">
        <v>1.01223543</v>
      </c>
    </row>
    <row r="146" spans="1:11" ht="16.5" thickBot="1" x14ac:dyDescent="0.3">
      <c r="A146" s="72" t="s">
        <v>31</v>
      </c>
      <c r="B146" s="10">
        <v>1</v>
      </c>
      <c r="C146" s="79">
        <v>43796</v>
      </c>
      <c r="D146" s="10" t="s">
        <v>0</v>
      </c>
      <c r="E146" s="72" t="s">
        <v>3</v>
      </c>
      <c r="F146" s="80">
        <v>611342.15099999995</v>
      </c>
      <c r="G146" s="92">
        <f t="shared" si="9"/>
        <v>61.134215099999999</v>
      </c>
      <c r="H146" s="48">
        <v>40429192.566990845</v>
      </c>
      <c r="I146" s="78">
        <v>4.0429192566990846E-2</v>
      </c>
      <c r="J146" s="72">
        <v>2</v>
      </c>
      <c r="K146" s="87">
        <v>1.0076333</v>
      </c>
    </row>
    <row r="147" spans="1:11" ht="16.5" thickBot="1" x14ac:dyDescent="0.3">
      <c r="A147" s="72" t="s">
        <v>31</v>
      </c>
      <c r="B147" s="10">
        <v>1</v>
      </c>
      <c r="C147" s="79">
        <v>43796</v>
      </c>
      <c r="D147" s="10" t="s">
        <v>0</v>
      </c>
      <c r="E147" s="72" t="s">
        <v>4</v>
      </c>
      <c r="F147" s="80">
        <v>645830.85</v>
      </c>
      <c r="G147" s="92">
        <f t="shared" si="9"/>
        <v>64.583084999999997</v>
      </c>
      <c r="H147" s="48">
        <v>41577443.250411488</v>
      </c>
      <c r="I147" s="78">
        <v>4.1577443250411489E-2</v>
      </c>
      <c r="J147" s="72">
        <v>2</v>
      </c>
      <c r="K147" s="87">
        <v>0.99479605999999998</v>
      </c>
    </row>
    <row r="148" spans="1:11" ht="16.5" thickBot="1" x14ac:dyDescent="0.3">
      <c r="A148" s="72" t="s">
        <v>31</v>
      </c>
      <c r="B148" s="10">
        <v>7</v>
      </c>
      <c r="C148" s="79">
        <v>43802</v>
      </c>
      <c r="D148" s="10" t="s">
        <v>0</v>
      </c>
      <c r="E148" s="72" t="s">
        <v>2</v>
      </c>
      <c r="F148" s="80">
        <v>1699533.8430000001</v>
      </c>
      <c r="G148" s="92">
        <f t="shared" si="9"/>
        <v>169.95338430000001</v>
      </c>
      <c r="H148" s="48">
        <v>85570520.930618897</v>
      </c>
      <c r="I148" s="78">
        <v>8.5570520930618899E-2</v>
      </c>
      <c r="J148" s="72">
        <v>2</v>
      </c>
      <c r="K148" s="87">
        <v>1.0156242799999999</v>
      </c>
    </row>
    <row r="149" spans="1:11" ht="16.5" thickBot="1" x14ac:dyDescent="0.3">
      <c r="A149" s="72" t="s">
        <v>31</v>
      </c>
      <c r="B149" s="10">
        <v>7</v>
      </c>
      <c r="C149" s="79">
        <v>43802</v>
      </c>
      <c r="D149" s="10" t="s">
        <v>0</v>
      </c>
      <c r="E149" s="72" t="s">
        <v>3</v>
      </c>
      <c r="F149" s="80">
        <v>1918983.1710000001</v>
      </c>
      <c r="G149" s="92">
        <f t="shared" si="9"/>
        <v>191.89831710000001</v>
      </c>
      <c r="H149" s="48">
        <v>87120537.006478041</v>
      </c>
      <c r="I149" s="78">
        <v>8.7120537006478038E-2</v>
      </c>
      <c r="J149" s="72">
        <v>2</v>
      </c>
      <c r="K149" s="87">
        <v>1.01265732</v>
      </c>
    </row>
    <row r="150" spans="1:11" ht="16.5" thickBot="1" x14ac:dyDescent="0.3">
      <c r="A150" s="72" t="s">
        <v>31</v>
      </c>
      <c r="B150" s="10">
        <v>7</v>
      </c>
      <c r="C150" s="79">
        <v>43802</v>
      </c>
      <c r="D150" s="10" t="s">
        <v>0</v>
      </c>
      <c r="E150" s="72" t="s">
        <v>4</v>
      </c>
      <c r="F150" s="80">
        <v>2055606.3570000001</v>
      </c>
      <c r="G150" s="92">
        <f t="shared" si="9"/>
        <v>205.56063570000001</v>
      </c>
      <c r="H150" s="48">
        <v>87843632.831993788</v>
      </c>
      <c r="I150" s="78">
        <v>8.7843632831993784E-2</v>
      </c>
      <c r="J150" s="72">
        <v>2</v>
      </c>
      <c r="K150" s="87">
        <v>1.0026728300000001</v>
      </c>
    </row>
    <row r="151" spans="1:11" ht="16.5" thickBot="1" x14ac:dyDescent="0.3">
      <c r="A151" s="72" t="s">
        <v>31</v>
      </c>
      <c r="B151" s="10">
        <v>9</v>
      </c>
      <c r="C151" s="79">
        <v>43804</v>
      </c>
      <c r="D151" s="10" t="s">
        <v>0</v>
      </c>
      <c r="E151" s="72" t="s">
        <v>2</v>
      </c>
      <c r="F151" s="80">
        <v>2294295.8829000001</v>
      </c>
      <c r="G151" s="92">
        <f t="shared" si="9"/>
        <v>229.42958829</v>
      </c>
      <c r="H151" s="48">
        <f>0.1*1002769664.17982</f>
        <v>100276966.417982</v>
      </c>
      <c r="I151" s="78">
        <v>0.10027696641798199</v>
      </c>
      <c r="J151" s="72">
        <v>2</v>
      </c>
      <c r="K151" s="87">
        <v>1.02942595</v>
      </c>
    </row>
    <row r="152" spans="1:11" ht="16.5" thickBot="1" x14ac:dyDescent="0.3">
      <c r="A152" s="72" t="s">
        <v>31</v>
      </c>
      <c r="B152" s="10">
        <v>9</v>
      </c>
      <c r="C152" s="79">
        <v>43804</v>
      </c>
      <c r="D152" s="10" t="s">
        <v>0</v>
      </c>
      <c r="E152" s="72" t="s">
        <v>3</v>
      </c>
      <c r="F152" s="80">
        <v>2363298.7381500001</v>
      </c>
      <c r="G152" s="92">
        <f t="shared" si="9"/>
        <v>236.32987381500001</v>
      </c>
      <c r="H152" s="48">
        <f>0.1*966372906.284274</f>
        <v>96637290.628427401</v>
      </c>
      <c r="I152" s="78">
        <v>9.6637290628427408E-2</v>
      </c>
      <c r="J152" s="72">
        <v>2</v>
      </c>
      <c r="K152" s="87">
        <v>1.0267728899999999</v>
      </c>
    </row>
    <row r="153" spans="1:11" ht="16.5" thickBot="1" x14ac:dyDescent="0.3">
      <c r="A153" s="72" t="s">
        <v>31</v>
      </c>
      <c r="B153" s="10">
        <v>9</v>
      </c>
      <c r="C153" s="79">
        <v>43804</v>
      </c>
      <c r="D153" s="10" t="s">
        <v>0</v>
      </c>
      <c r="E153" s="72" t="s">
        <v>4</v>
      </c>
      <c r="F153" s="80">
        <v>2579987.3253000001</v>
      </c>
      <c r="G153" s="92">
        <f t="shared" si="9"/>
        <v>257.99873253000004</v>
      </c>
      <c r="H153" s="48">
        <f>0.1*1056548859.23064</f>
        <v>105654885.92306401</v>
      </c>
      <c r="I153" s="78">
        <v>0.105654885923064</v>
      </c>
      <c r="J153" s="72">
        <v>2</v>
      </c>
      <c r="K153" s="87">
        <v>1.01069271</v>
      </c>
    </row>
    <row r="154" spans="1:11" ht="16.5" thickBot="1" x14ac:dyDescent="0.3">
      <c r="A154" s="72" t="s">
        <v>31</v>
      </c>
      <c r="B154" s="10">
        <v>13</v>
      </c>
      <c r="C154" s="79">
        <v>43808</v>
      </c>
      <c r="D154" s="10" t="s">
        <v>0</v>
      </c>
      <c r="E154" s="72" t="s">
        <v>2</v>
      </c>
      <c r="F154" s="80">
        <v>3348000.4424999999</v>
      </c>
      <c r="G154" s="92">
        <f t="shared" si="9"/>
        <v>334.80004424999998</v>
      </c>
      <c r="H154" s="48">
        <v>128069266.06537706</v>
      </c>
      <c r="I154" s="78">
        <v>0.12806926606537705</v>
      </c>
      <c r="J154" s="72">
        <v>2</v>
      </c>
      <c r="K154" s="87">
        <v>1.0140543099999999</v>
      </c>
    </row>
    <row r="155" spans="1:11" ht="16.5" thickBot="1" x14ac:dyDescent="0.3">
      <c r="A155" s="72" t="s">
        <v>31</v>
      </c>
      <c r="B155" s="10">
        <v>13</v>
      </c>
      <c r="C155" s="79">
        <v>43808</v>
      </c>
      <c r="D155" s="10" t="s">
        <v>0</v>
      </c>
      <c r="E155" s="72" t="s">
        <v>3</v>
      </c>
      <c r="F155" s="80">
        <v>3453064.4715</v>
      </c>
      <c r="G155" s="92">
        <f t="shared" si="9"/>
        <v>345.30644715</v>
      </c>
      <c r="H155" s="48">
        <v>128693531.28424238</v>
      </c>
      <c r="I155" s="78">
        <v>0.12869353128424238</v>
      </c>
      <c r="J155" s="72">
        <v>2</v>
      </c>
      <c r="K155" s="87">
        <v>1.04760952</v>
      </c>
    </row>
    <row r="156" spans="1:11" ht="16.5" thickBot="1" x14ac:dyDescent="0.3">
      <c r="A156" s="72" t="s">
        <v>31</v>
      </c>
      <c r="B156" s="10">
        <v>13</v>
      </c>
      <c r="C156" s="79">
        <v>43808</v>
      </c>
      <c r="D156" s="10" t="s">
        <v>0</v>
      </c>
      <c r="E156" s="72" t="s">
        <v>4</v>
      </c>
      <c r="F156" s="80">
        <v>3619315.98</v>
      </c>
      <c r="G156" s="92">
        <f t="shared" si="9"/>
        <v>361.93159800000001</v>
      </c>
      <c r="H156" s="48">
        <v>134712079.33477145</v>
      </c>
      <c r="I156" s="78">
        <v>0.13471207933477145</v>
      </c>
      <c r="J156" s="72">
        <v>2</v>
      </c>
      <c r="K156" s="87">
        <v>1.0274669299999999</v>
      </c>
    </row>
    <row r="157" spans="1:11" ht="16.5" thickBot="1" x14ac:dyDescent="0.3">
      <c r="A157" s="72" t="s">
        <v>31</v>
      </c>
      <c r="B157" s="10">
        <v>21</v>
      </c>
      <c r="C157" s="79">
        <v>43816</v>
      </c>
      <c r="D157" s="10" t="s">
        <v>0</v>
      </c>
      <c r="E157" s="72" t="s">
        <v>2</v>
      </c>
      <c r="F157" s="80">
        <v>4254631.0275000008</v>
      </c>
      <c r="G157" s="92">
        <f t="shared" si="9"/>
        <v>425.46310275000008</v>
      </c>
      <c r="H157" s="48">
        <v>308108547.77481234</v>
      </c>
      <c r="I157" s="78">
        <v>0.30810854777481234</v>
      </c>
      <c r="J157" s="72">
        <v>2</v>
      </c>
      <c r="K157" s="87">
        <v>1.0676186000000001</v>
      </c>
    </row>
    <row r="158" spans="1:11" ht="16.5" thickBot="1" x14ac:dyDescent="0.3">
      <c r="A158" s="72" t="s">
        <v>31</v>
      </c>
      <c r="B158" s="10">
        <v>21</v>
      </c>
      <c r="C158" s="79">
        <v>43816</v>
      </c>
      <c r="D158" s="10" t="s">
        <v>0</v>
      </c>
      <c r="E158" s="72" t="s">
        <v>3</v>
      </c>
      <c r="F158" s="80">
        <v>4463928.7875000006</v>
      </c>
      <c r="G158" s="92">
        <f t="shared" si="9"/>
        <v>446.39287875000008</v>
      </c>
      <c r="H158" s="48">
        <v>191983993.63762689</v>
      </c>
      <c r="I158" s="78">
        <v>0.19198399363762689</v>
      </c>
      <c r="J158" s="72">
        <v>2</v>
      </c>
      <c r="K158" s="87">
        <v>1.0657025200000001</v>
      </c>
    </row>
    <row r="159" spans="1:11" ht="16.5" thickBot="1" x14ac:dyDescent="0.3">
      <c r="A159" s="72" t="s">
        <v>31</v>
      </c>
      <c r="B159" s="10">
        <v>21</v>
      </c>
      <c r="C159" s="79">
        <v>43816</v>
      </c>
      <c r="D159" s="10" t="s">
        <v>0</v>
      </c>
      <c r="E159" s="72" t="s">
        <v>4</v>
      </c>
      <c r="F159" s="80">
        <v>4586237.1660000002</v>
      </c>
      <c r="G159" s="92">
        <f t="shared" si="9"/>
        <v>458.62371660000002</v>
      </c>
      <c r="H159" s="48">
        <v>211861143.78180671</v>
      </c>
      <c r="I159" s="78">
        <v>0.2118611437818067</v>
      </c>
      <c r="J159" s="72">
        <v>2</v>
      </c>
      <c r="K159" s="87">
        <v>1.04351967</v>
      </c>
    </row>
    <row r="160" spans="1:11" ht="16.5" thickBot="1" x14ac:dyDescent="0.3">
      <c r="A160" s="75" t="s">
        <v>31</v>
      </c>
      <c r="B160" s="22">
        <v>3</v>
      </c>
      <c r="C160" s="82">
        <v>43798</v>
      </c>
      <c r="D160" s="22" t="s">
        <v>1</v>
      </c>
      <c r="E160" s="75" t="s">
        <v>2</v>
      </c>
      <c r="F160" s="83">
        <v>7884000</v>
      </c>
      <c r="G160" s="98">
        <f t="shared" si="9"/>
        <v>788.4</v>
      </c>
      <c r="H160" s="84">
        <v>125500000</v>
      </c>
      <c r="I160" s="81">
        <v>0.1255</v>
      </c>
      <c r="J160" s="75">
        <v>0</v>
      </c>
      <c r="K160" s="105">
        <v>1.01223543</v>
      </c>
    </row>
    <row r="161" spans="1:11" ht="16.5" thickBot="1" x14ac:dyDescent="0.3">
      <c r="A161" s="75" t="s">
        <v>31</v>
      </c>
      <c r="B161" s="22">
        <v>3</v>
      </c>
      <c r="C161" s="82">
        <v>43798</v>
      </c>
      <c r="D161" s="22" t="s">
        <v>1</v>
      </c>
      <c r="E161" s="75" t="s">
        <v>3</v>
      </c>
      <c r="F161" s="83">
        <v>8441000</v>
      </c>
      <c r="G161" s="98">
        <f t="shared" si="9"/>
        <v>844.1</v>
      </c>
      <c r="H161" s="84">
        <v>152900000</v>
      </c>
      <c r="I161" s="81">
        <v>0.15290000000000001</v>
      </c>
      <c r="J161" s="75">
        <v>0</v>
      </c>
      <c r="K161" s="105">
        <v>1.0076333</v>
      </c>
    </row>
    <row r="162" spans="1:11" ht="16.5" thickBot="1" x14ac:dyDescent="0.3">
      <c r="A162" s="75" t="s">
        <v>31</v>
      </c>
      <c r="B162" s="22">
        <v>3</v>
      </c>
      <c r="C162" s="82">
        <v>43798</v>
      </c>
      <c r="D162" s="22" t="s">
        <v>1</v>
      </c>
      <c r="E162" s="75" t="s">
        <v>4</v>
      </c>
      <c r="F162" s="83">
        <v>7812692.9475000007</v>
      </c>
      <c r="G162" s="98">
        <f t="shared" si="9"/>
        <v>781.26929475000009</v>
      </c>
      <c r="H162" s="84">
        <v>96478540.003803536</v>
      </c>
      <c r="I162" s="81">
        <v>9.6478540003803542E-2</v>
      </c>
      <c r="J162" s="75">
        <v>0</v>
      </c>
      <c r="K162" s="105">
        <v>0.99479605999999998</v>
      </c>
    </row>
    <row r="163" spans="1:11" ht="16.5" thickBot="1" x14ac:dyDescent="0.3">
      <c r="A163" s="75" t="s">
        <v>31</v>
      </c>
      <c r="B163" s="22">
        <v>7</v>
      </c>
      <c r="C163" s="82">
        <v>43802</v>
      </c>
      <c r="D163" s="22" t="s">
        <v>1</v>
      </c>
      <c r="E163" s="75" t="s">
        <v>2</v>
      </c>
      <c r="F163" s="83">
        <v>10300000</v>
      </c>
      <c r="G163" s="98">
        <f t="shared" si="9"/>
        <v>1030</v>
      </c>
      <c r="H163" s="84">
        <v>103600000</v>
      </c>
      <c r="I163" s="81">
        <v>0.1036</v>
      </c>
      <c r="J163" s="75">
        <v>0</v>
      </c>
      <c r="K163" s="105">
        <v>1.0156242799999999</v>
      </c>
    </row>
    <row r="164" spans="1:11" ht="16.5" thickBot="1" x14ac:dyDescent="0.3">
      <c r="A164" s="75" t="s">
        <v>31</v>
      </c>
      <c r="B164" s="22">
        <v>7</v>
      </c>
      <c r="C164" s="82">
        <v>43802</v>
      </c>
      <c r="D164" s="22" t="s">
        <v>1</v>
      </c>
      <c r="E164" s="75" t="s">
        <v>3</v>
      </c>
      <c r="F164" s="83">
        <v>10890000</v>
      </c>
      <c r="G164" s="98">
        <f t="shared" si="9"/>
        <v>1089</v>
      </c>
      <c r="H164" s="84">
        <v>156300000</v>
      </c>
      <c r="I164" s="81">
        <v>0.15629999999999999</v>
      </c>
      <c r="J164" s="75">
        <v>0</v>
      </c>
      <c r="K164" s="105">
        <v>1.01265732</v>
      </c>
    </row>
    <row r="165" spans="1:11" ht="16.5" thickBot="1" x14ac:dyDescent="0.3">
      <c r="A165" s="75" t="s">
        <v>31</v>
      </c>
      <c r="B165" s="22">
        <v>7</v>
      </c>
      <c r="C165" s="82">
        <v>43802</v>
      </c>
      <c r="D165" s="22" t="s">
        <v>1</v>
      </c>
      <c r="E165" s="75" t="s">
        <v>4</v>
      </c>
      <c r="F165" s="83">
        <v>11760000</v>
      </c>
      <c r="G165" s="98">
        <f t="shared" si="9"/>
        <v>1176</v>
      </c>
      <c r="H165" s="84">
        <v>127300000</v>
      </c>
      <c r="I165" s="81">
        <v>0.1273</v>
      </c>
      <c r="J165" s="75">
        <v>0</v>
      </c>
      <c r="K165" s="105">
        <v>1.0026728300000001</v>
      </c>
    </row>
    <row r="166" spans="1:11" ht="16.5" thickBot="1" x14ac:dyDescent="0.3">
      <c r="A166" s="75" t="s">
        <v>31</v>
      </c>
      <c r="B166" s="22">
        <v>9</v>
      </c>
      <c r="C166" s="82">
        <v>43804</v>
      </c>
      <c r="D166" s="22" t="s">
        <v>1</v>
      </c>
      <c r="E166" s="75" t="s">
        <v>2</v>
      </c>
      <c r="F166" s="83">
        <v>12870000</v>
      </c>
      <c r="G166" s="98">
        <f t="shared" si="9"/>
        <v>1287</v>
      </c>
      <c r="H166" s="84">
        <v>155700000</v>
      </c>
      <c r="I166" s="81">
        <v>0.15570000000000001</v>
      </c>
      <c r="J166" s="75">
        <v>0</v>
      </c>
      <c r="K166" s="105">
        <v>1.02942595</v>
      </c>
    </row>
    <row r="167" spans="1:11" ht="16.5" thickBot="1" x14ac:dyDescent="0.3">
      <c r="A167" s="75" t="s">
        <v>31</v>
      </c>
      <c r="B167" s="22">
        <v>9</v>
      </c>
      <c r="C167" s="82">
        <v>43804</v>
      </c>
      <c r="D167" s="22" t="s">
        <v>1</v>
      </c>
      <c r="E167" s="75" t="s">
        <v>3</v>
      </c>
      <c r="F167" s="83">
        <v>14400000</v>
      </c>
      <c r="G167" s="98">
        <f t="shared" si="9"/>
        <v>1440</v>
      </c>
      <c r="H167" s="84">
        <v>139000000</v>
      </c>
      <c r="I167" s="81">
        <v>0.13900000000000001</v>
      </c>
      <c r="J167" s="75">
        <v>0</v>
      </c>
      <c r="K167" s="105">
        <v>1.0267728899999999</v>
      </c>
    </row>
    <row r="168" spans="1:11" ht="16.5" thickBot="1" x14ac:dyDescent="0.3">
      <c r="A168" s="75" t="s">
        <v>31</v>
      </c>
      <c r="B168" s="22">
        <v>9</v>
      </c>
      <c r="C168" s="82">
        <v>43804</v>
      </c>
      <c r="D168" s="22" t="s">
        <v>1</v>
      </c>
      <c r="E168" s="75" t="s">
        <v>4</v>
      </c>
      <c r="F168" s="83">
        <v>13970000</v>
      </c>
      <c r="G168" s="98">
        <f t="shared" si="9"/>
        <v>1397</v>
      </c>
      <c r="H168" s="84">
        <v>326000000</v>
      </c>
      <c r="I168" s="81">
        <v>0.32600000000000001</v>
      </c>
      <c r="J168" s="75">
        <v>0</v>
      </c>
      <c r="K168" s="105">
        <v>1.01069271</v>
      </c>
    </row>
    <row r="169" spans="1:11" ht="16.5" thickBot="1" x14ac:dyDescent="0.3">
      <c r="A169" s="75" t="s">
        <v>31</v>
      </c>
      <c r="B169" s="22">
        <v>17</v>
      </c>
      <c r="C169" s="82">
        <v>43812</v>
      </c>
      <c r="D169" s="22" t="s">
        <v>1</v>
      </c>
      <c r="E169" s="75" t="s">
        <v>2</v>
      </c>
      <c r="F169" s="83">
        <v>23410000</v>
      </c>
      <c r="G169" s="98">
        <f t="shared" si="9"/>
        <v>2341</v>
      </c>
      <c r="H169" s="84">
        <v>230600000</v>
      </c>
      <c r="I169" s="81">
        <v>0.2306</v>
      </c>
      <c r="J169" s="75">
        <v>0</v>
      </c>
      <c r="K169" s="105">
        <v>1.0140543099999999</v>
      </c>
    </row>
    <row r="170" spans="1:11" ht="16.5" thickBot="1" x14ac:dyDescent="0.3">
      <c r="A170" s="75" t="s">
        <v>31</v>
      </c>
      <c r="B170" s="22">
        <v>17</v>
      </c>
      <c r="C170" s="82">
        <v>43812</v>
      </c>
      <c r="D170" s="22" t="s">
        <v>1</v>
      </c>
      <c r="E170" s="75" t="s">
        <v>3</v>
      </c>
      <c r="F170" s="83">
        <v>24010000</v>
      </c>
      <c r="G170" s="98">
        <f t="shared" si="9"/>
        <v>2401</v>
      </c>
      <c r="H170" s="84">
        <v>254600000</v>
      </c>
      <c r="I170" s="81">
        <v>0.25459999999999999</v>
      </c>
      <c r="J170" s="75">
        <v>0</v>
      </c>
      <c r="K170" s="105">
        <v>1.04760952</v>
      </c>
    </row>
    <row r="171" spans="1:11" ht="16.5" thickBot="1" x14ac:dyDescent="0.3">
      <c r="A171" s="75" t="s">
        <v>31</v>
      </c>
      <c r="B171" s="22">
        <v>17</v>
      </c>
      <c r="C171" s="82">
        <v>43812</v>
      </c>
      <c r="D171" s="22" t="s">
        <v>1</v>
      </c>
      <c r="E171" s="75" t="s">
        <v>4</v>
      </c>
      <c r="F171" s="83">
        <v>24630000</v>
      </c>
      <c r="G171" s="98">
        <f t="shared" si="9"/>
        <v>2463</v>
      </c>
      <c r="H171" s="84">
        <v>267300000</v>
      </c>
      <c r="I171" s="81">
        <v>0.26729999999999998</v>
      </c>
      <c r="J171" s="75">
        <v>0</v>
      </c>
      <c r="K171" s="105">
        <v>1.0274669299999999</v>
      </c>
    </row>
    <row r="172" spans="1:11" ht="16.5" thickBot="1" x14ac:dyDescent="0.3">
      <c r="A172" s="75" t="s">
        <v>31</v>
      </c>
      <c r="B172" s="22">
        <v>20</v>
      </c>
      <c r="C172" s="82">
        <v>43815</v>
      </c>
      <c r="D172" s="22" t="s">
        <v>1</v>
      </c>
      <c r="E172" s="75" t="s">
        <v>2</v>
      </c>
      <c r="F172" s="83">
        <v>25200000</v>
      </c>
      <c r="G172" s="98">
        <f t="shared" si="9"/>
        <v>2520</v>
      </c>
      <c r="H172" s="84">
        <v>300100000</v>
      </c>
      <c r="I172" s="81">
        <v>0.30009999999999998</v>
      </c>
      <c r="J172" s="75">
        <v>0</v>
      </c>
      <c r="K172" s="105">
        <v>1.0676186000000001</v>
      </c>
    </row>
    <row r="173" spans="1:11" ht="16.5" thickBot="1" x14ac:dyDescent="0.3">
      <c r="A173" s="75" t="s">
        <v>31</v>
      </c>
      <c r="B173" s="22">
        <v>20</v>
      </c>
      <c r="C173" s="82">
        <v>43815</v>
      </c>
      <c r="D173" s="22" t="s">
        <v>1</v>
      </c>
      <c r="E173" s="75" t="s">
        <v>3</v>
      </c>
      <c r="F173" s="83">
        <v>24780000</v>
      </c>
      <c r="G173" s="98">
        <f t="shared" ref="G173:G174" si="10">F173/10^4</f>
        <v>2478</v>
      </c>
      <c r="H173" s="84">
        <v>294000000</v>
      </c>
      <c r="I173" s="81">
        <v>0.29399999999999998</v>
      </c>
      <c r="J173" s="75">
        <v>0</v>
      </c>
      <c r="K173" s="105">
        <v>1.0657025200000001</v>
      </c>
    </row>
    <row r="174" spans="1:11" ht="15.75" x14ac:dyDescent="0.25">
      <c r="A174" s="75" t="s">
        <v>31</v>
      </c>
      <c r="B174" s="22">
        <v>20</v>
      </c>
      <c r="C174" s="82">
        <v>43815</v>
      </c>
      <c r="D174" s="22" t="s">
        <v>1</v>
      </c>
      <c r="E174" s="75" t="s">
        <v>4</v>
      </c>
      <c r="F174" s="83">
        <v>29068581.541999999</v>
      </c>
      <c r="G174" s="98">
        <f t="shared" si="10"/>
        <v>2906.8581541999997</v>
      </c>
      <c r="H174" s="84">
        <v>378620484.54075849</v>
      </c>
      <c r="I174" s="81">
        <v>0.37862048454075847</v>
      </c>
      <c r="J174" s="75">
        <v>0</v>
      </c>
      <c r="K174" s="105">
        <v>1.04351967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Biomass</vt:lpstr>
      <vt:lpstr>Abundance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Pauliina Salmi</dc:creator>
  <cp:lastModifiedBy>Pauliina Salmi</cp:lastModifiedBy>
  <dcterms:created xsi:type="dcterms:W3CDTF">2020-08-28T08:11:52Z</dcterms:created>
  <dcterms:modified xsi:type="dcterms:W3CDTF">2021-01-15T14:45:37Z</dcterms:modified>
</cp:coreProperties>
</file>